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C:\Users\Sebastian Czapiewski\Documents\0640 Sprawozdawczość na poziomie całej gminy A\2022\"/>
    </mc:Choice>
  </mc:AlternateContent>
  <xr:revisionPtr revIDLastSave="0" documentId="13_ncr:1_{176755DD-6580-4FED-A7EB-6CD02C28EC47}" xr6:coauthVersionLast="47" xr6:coauthVersionMax="47" xr10:uidLastSave="{00000000-0000-0000-0000-000000000000}"/>
  <bookViews>
    <workbookView xWindow="-120" yWindow="-120" windowWidth="29040" windowHeight="15840" activeTab="1" xr2:uid="{00000000-000D-0000-FFFF-FFFF00000000}"/>
  </bookViews>
  <sheets>
    <sheet name="procesy" sheetId="10" r:id="rId1"/>
    <sheet name="Kalkulator powiązany ark Gmina" sheetId="8" r:id="rId2"/>
    <sheet name="katalog odpadów" sheetId="4" r:id="rId3"/>
    <sheet name="Podmiot Gminny 2018" sheetId="11" r:id="rId4"/>
    <sheet name="Podmiot Gminny 2018 (2)" sheetId="17" r:id="rId5"/>
    <sheet name="Podmiot Wolnorynkowy 2018 " sheetId="12" r:id="rId6"/>
    <sheet name="PSZOK" sheetId="13" r:id="rId7"/>
    <sheet name="Punkt skupu" sheetId="15" r:id="rId8"/>
    <sheet name="Gmina " sheetId="14" r:id="rId9"/>
    <sheet name="Arkusz6" sheetId="16" r:id="rId10"/>
    <sheet name="Arkusz1" sheetId="18" r:id="rId11"/>
    <sheet name="Arkusz2" sheetId="19" r:id="rId12"/>
  </sheets>
  <externalReferences>
    <externalReference r:id="rId13"/>
    <externalReference r:id="rId14"/>
    <externalReference r:id="rId15"/>
    <externalReference r:id="rId16"/>
  </externalReferences>
  <definedNames>
    <definedName name="_Baza_gmin" localSheetId="0">[1]Gminy!$A$18:$P$232</definedName>
    <definedName name="_Baza_gmin">[2]Gminy!$A$18:$P$232</definedName>
    <definedName name="_xlnm._FilterDatabase" localSheetId="1" hidden="1">'Kalkulator powiązany ark Gmina'!$C$60:$C$62</definedName>
    <definedName name="_xlnm._FilterDatabase" localSheetId="2" hidden="1">'katalog odpadów'!$B$3:$B$85</definedName>
    <definedName name="_INSTALACJE" localSheetId="0">[1]Regiony!$E$3:$L$19</definedName>
    <definedName name="_INSTALACJE">[2]Regiony!$E$3:$L$19</definedName>
    <definedName name="_INSZAST" localSheetId="0">[1]Regiony!$E$23:$L$29</definedName>
    <definedName name="_INSZAST">[2]Regiony!$E$23:$L$29</definedName>
    <definedName name="_KR1" localSheetId="0">[1]Gminy!$P$8:$P$9</definedName>
    <definedName name="_KR1">[2]Gminy!$P$8:$P$9</definedName>
    <definedName name="_KR10" localSheetId="0">[1]Gminy!$Y$8:$Y$9</definedName>
    <definedName name="_KR10">[2]Gminy!$Y$8:$Y$9</definedName>
    <definedName name="_KR2" localSheetId="0">[1]Gminy!$Q$8:$Q$9</definedName>
    <definedName name="_KR2">[2]Gminy!$Q$8:$Q$9</definedName>
    <definedName name="_KR3" localSheetId="0">[1]Gminy!$R$8:$R$9</definedName>
    <definedName name="_KR3">[2]Gminy!$R$8:$R$9</definedName>
    <definedName name="_KR4" localSheetId="0">[1]Gminy!$S$8:$S$9</definedName>
    <definedName name="_KR4">[2]Gminy!$S$8:$S$9</definedName>
    <definedName name="_KR5" localSheetId="0">[1]Gminy!$T$8:$T$9</definedName>
    <definedName name="_KR5">[2]Gminy!$T$8:$T$9</definedName>
    <definedName name="_KR6" localSheetId="0">[1]Gminy!$U$8:$U$9</definedName>
    <definedName name="_KR6">[2]Gminy!$U$8:$U$9</definedName>
    <definedName name="_KR7" localSheetId="0">[1]Gminy!$V$8:$V$9</definedName>
    <definedName name="_KR7">[2]Gminy!$V$8:$V$9</definedName>
    <definedName name="_KR8" localSheetId="0">[1]Gminy!$W$8:$W$9</definedName>
    <definedName name="_KR8">[2]Gminy!$W$8:$W$9</definedName>
    <definedName name="_KR9" localSheetId="0">[1]Gminy!$X$8:$X$9</definedName>
    <definedName name="_KR9">[2]Gminy!$X$8:$X$9</definedName>
    <definedName name="_powiaty" localSheetId="0">[1]Powiaty!$A$1:$B$24</definedName>
    <definedName name="_powiaty">[2]Powiaty!$A$1:$B$24</definedName>
    <definedName name="_Region" localSheetId="0">[1]Regiony!$A$4:$A$13</definedName>
    <definedName name="_Region">[2]Regiony!$A$4:$A$13</definedName>
    <definedName name="_RIPOK" localSheetId="0">[1]RIPOK!$D$32:$T$38</definedName>
    <definedName name="_RIPOK">[2]RIPOK!$D$32:$T$38</definedName>
    <definedName name="_ZASTEPCZE" localSheetId="0">[1]zastępcze!$C$25:$H$31</definedName>
    <definedName name="_ZASTEPCZE">[2]zastępcze!$C$25:$H$31</definedName>
    <definedName name="_xlnm.Criteria" localSheetId="1">'Kalkulator powiązany ark Gmina'!$C$60:$C$62</definedName>
    <definedName name="_xlnm.Print_Area" localSheetId="8">'Gmina '!$B$2:$S$287</definedName>
    <definedName name="_xlnm.Print_Area" localSheetId="3">'Podmiot Gminny 2018'!$A$1:$S$233</definedName>
    <definedName name="_xlnm.Print_Area" localSheetId="4">'Podmiot Gminny 2018 (2)'!$C$2:$V$194</definedName>
    <definedName name="xxxxxxx" localSheetId="0">[3]Gminy!$A$6:$K$220</definedName>
    <definedName name="xxxxxxx">[4]Gminy!$A$6:$K$220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8" l="1"/>
  <c r="F38" i="8"/>
  <c r="F17" i="8"/>
  <c r="F16" i="8" s="1"/>
  <c r="F13" i="8"/>
  <c r="F45" i="8"/>
  <c r="F42" i="8"/>
  <c r="F41" i="8" s="1"/>
  <c r="F21" i="8" l="1"/>
  <c r="D107" i="8" l="1"/>
  <c r="F19" i="8"/>
  <c r="F18" i="8" l="1"/>
  <c r="F36" i="8" l="1"/>
  <c r="I30" i="8" l="1"/>
  <c r="D129" i="8" l="1"/>
  <c r="D122" i="8"/>
  <c r="D120" i="8"/>
  <c r="D109" i="8"/>
  <c r="E108" i="8"/>
  <c r="E109" i="8" s="1"/>
  <c r="D108" i="8"/>
  <c r="F107" i="8"/>
  <c r="F106" i="8"/>
  <c r="F109" i="8" l="1"/>
  <c r="F108" i="8"/>
  <c r="J273" i="14" l="1"/>
  <c r="I234" i="14" l="1"/>
  <c r="G157" i="14" l="1"/>
  <c r="T61" i="13"/>
  <c r="S115" i="11" l="1"/>
  <c r="S116" i="11" s="1"/>
  <c r="F173" i="14" l="1"/>
  <c r="E173" i="14"/>
  <c r="D173" i="14"/>
  <c r="H173" i="14"/>
  <c r="C173" i="14"/>
  <c r="P74" i="13"/>
  <c r="M74" i="13"/>
  <c r="I74" i="13"/>
  <c r="G162" i="14" l="1"/>
  <c r="G152" i="14"/>
  <c r="G145" i="14"/>
  <c r="D182" i="14" l="1"/>
  <c r="E182" i="14"/>
  <c r="F182" i="14"/>
  <c r="L274" i="14" l="1"/>
  <c r="J269" i="14"/>
  <c r="K121" i="12"/>
  <c r="O54" i="14"/>
  <c r="P41" i="15" l="1"/>
  <c r="H231" i="14" l="1"/>
  <c r="I231" i="14"/>
  <c r="J231" i="14"/>
  <c r="H225" i="14"/>
  <c r="H224" i="14"/>
  <c r="G231" i="14"/>
  <c r="C231" i="14"/>
  <c r="H223" i="14"/>
  <c r="E221" i="14"/>
  <c r="E222" i="14"/>
  <c r="E223" i="14"/>
  <c r="K145" i="11"/>
  <c r="H222" i="14" s="1"/>
  <c r="K144" i="11"/>
  <c r="H221" i="14" s="1"/>
  <c r="J181" i="17" l="1"/>
  <c r="J183" i="11"/>
  <c r="B280" i="14" l="1"/>
  <c r="F181" i="14"/>
  <c r="E181" i="14"/>
  <c r="D181" i="14"/>
  <c r="C181" i="14"/>
  <c r="J155" i="12"/>
  <c r="H155" i="12"/>
  <c r="L155" i="12" s="1"/>
  <c r="L183" i="11"/>
  <c r="L181" i="17"/>
  <c r="H251" i="14"/>
  <c r="H249" i="14"/>
  <c r="H250" i="14"/>
  <c r="H248" i="14"/>
  <c r="G19" i="14"/>
  <c r="L16" i="14"/>
  <c r="I196" i="14"/>
  <c r="I197" i="14"/>
  <c r="M105" i="14"/>
  <c r="K105" i="14"/>
  <c r="I25" i="14"/>
  <c r="I26" i="14"/>
  <c r="I27" i="14"/>
  <c r="I28" i="14"/>
  <c r="I29" i="14"/>
  <c r="I30" i="14"/>
  <c r="I31" i="14"/>
  <c r="I32" i="14"/>
  <c r="I33" i="14"/>
  <c r="J265" i="14" s="1"/>
  <c r="I34" i="14"/>
  <c r="I35" i="14"/>
  <c r="I36" i="14"/>
  <c r="I37" i="14"/>
  <c r="I38" i="14"/>
  <c r="I39" i="14"/>
  <c r="I40" i="14"/>
  <c r="I41" i="14"/>
  <c r="I42" i="14"/>
  <c r="I24" i="14"/>
  <c r="K169" i="17"/>
  <c r="J173" i="17" s="1"/>
  <c r="H164" i="17"/>
  <c r="L153" i="17"/>
  <c r="F133" i="17"/>
  <c r="E133" i="17"/>
  <c r="D133" i="17"/>
  <c r="C133" i="17"/>
  <c r="F132" i="17"/>
  <c r="E132" i="17"/>
  <c r="D132" i="17"/>
  <c r="C132" i="17"/>
  <c r="F131" i="17"/>
  <c r="E131" i="17"/>
  <c r="D131" i="17"/>
  <c r="C131" i="17"/>
  <c r="M130" i="17"/>
  <c r="M131" i="17" s="1"/>
  <c r="M132" i="17" s="1"/>
  <c r="M133" i="17" s="1"/>
  <c r="D130" i="17"/>
  <c r="C130" i="17"/>
  <c r="M129" i="17"/>
  <c r="F129" i="17"/>
  <c r="M128" i="17"/>
  <c r="F128" i="17"/>
  <c r="M127" i="17"/>
  <c r="F127" i="17"/>
  <c r="M126" i="17"/>
  <c r="F126" i="17"/>
  <c r="M125" i="17"/>
  <c r="F125" i="17"/>
  <c r="M124" i="17"/>
  <c r="M117" i="17"/>
  <c r="K117" i="17"/>
  <c r="I117" i="17"/>
  <c r="O116" i="17"/>
  <c r="O115" i="17"/>
  <c r="G182" i="14" s="1"/>
  <c r="R114" i="17"/>
  <c r="R115" i="17" s="1"/>
  <c r="H182" i="14" s="1"/>
  <c r="O114" i="17"/>
  <c r="G181" i="14" s="1"/>
  <c r="C114" i="17"/>
  <c r="C115" i="17" s="1"/>
  <c r="B182" i="14" s="1"/>
  <c r="C105" i="17"/>
  <c r="L94" i="17"/>
  <c r="L93" i="17"/>
  <c r="G88" i="17"/>
  <c r="D88" i="17"/>
  <c r="E69" i="17"/>
  <c r="E68" i="17"/>
  <c r="E67" i="17"/>
  <c r="G140" i="17" s="1"/>
  <c r="K140" i="17" s="1"/>
  <c r="E66" i="17"/>
  <c r="G139" i="17" s="1"/>
  <c r="K139" i="17" s="1"/>
  <c r="E65" i="17"/>
  <c r="G129" i="17" s="1"/>
  <c r="E64" i="17"/>
  <c r="E56" i="17"/>
  <c r="D56" i="17"/>
  <c r="C56" i="17"/>
  <c r="E55" i="17"/>
  <c r="G141" i="17" s="1"/>
  <c r="K141" i="17" s="1"/>
  <c r="E53" i="17"/>
  <c r="E54" i="17" s="1"/>
  <c r="H88" i="17" s="1"/>
  <c r="E52" i="17"/>
  <c r="G127" i="17" s="1"/>
  <c r="K127" i="17" s="1"/>
  <c r="E51" i="17"/>
  <c r="E50" i="17"/>
  <c r="E49" i="17"/>
  <c r="E48" i="17"/>
  <c r="E47" i="17"/>
  <c r="E46" i="17"/>
  <c r="G126" i="17" s="1"/>
  <c r="K126" i="17" s="1"/>
  <c r="E45" i="17"/>
  <c r="E44" i="17"/>
  <c r="E43" i="17"/>
  <c r="G124" i="17" s="1"/>
  <c r="I38" i="17"/>
  <c r="I35" i="17"/>
  <c r="E30" i="17"/>
  <c r="D55" i="17" s="1"/>
  <c r="D141" i="17" s="1"/>
  <c r="C30" i="17"/>
  <c r="C55" i="17" s="1"/>
  <c r="C141" i="17" s="1"/>
  <c r="E29" i="17"/>
  <c r="D51" i="17" s="1"/>
  <c r="C29" i="17"/>
  <c r="C51" i="17" s="1"/>
  <c r="E28" i="17"/>
  <c r="D68" i="17" s="1"/>
  <c r="C28" i="17"/>
  <c r="C68" i="17" s="1"/>
  <c r="E27" i="17"/>
  <c r="E164" i="17" s="1"/>
  <c r="C27" i="17"/>
  <c r="C164" i="17" s="1"/>
  <c r="E26" i="17"/>
  <c r="D49" i="17" s="1"/>
  <c r="C26" i="17"/>
  <c r="E25" i="17"/>
  <c r="C25" i="17"/>
  <c r="E24" i="17"/>
  <c r="D47" i="17" s="1"/>
  <c r="C24" i="17"/>
  <c r="E23" i="17"/>
  <c r="D69" i="17" s="1"/>
  <c r="C23" i="17"/>
  <c r="C69" i="17" s="1"/>
  <c r="E22" i="17"/>
  <c r="D53" i="17" s="1"/>
  <c r="C22" i="17"/>
  <c r="C53" i="17" s="1"/>
  <c r="E21" i="17"/>
  <c r="C21" i="17"/>
  <c r="C67" i="17" s="1"/>
  <c r="C140" i="17" s="1"/>
  <c r="E20" i="17"/>
  <c r="C20" i="17"/>
  <c r="C66" i="17" s="1"/>
  <c r="C139" i="17" s="1"/>
  <c r="E19" i="17"/>
  <c r="D52" i="17" s="1"/>
  <c r="D127" i="17" s="1"/>
  <c r="C19" i="17"/>
  <c r="C52" i="17" s="1"/>
  <c r="C127" i="17" s="1"/>
  <c r="E18" i="17"/>
  <c r="D65" i="17" s="1"/>
  <c r="D129" i="17" s="1"/>
  <c r="C18" i="17"/>
  <c r="C65" i="17" s="1"/>
  <c r="C129" i="17" s="1"/>
  <c r="E17" i="17"/>
  <c r="D46" i="17" s="1"/>
  <c r="D126" i="17" s="1"/>
  <c r="C17" i="17"/>
  <c r="C46" i="17" s="1"/>
  <c r="C126" i="17" s="1"/>
  <c r="E16" i="17"/>
  <c r="E93" i="17" s="1"/>
  <c r="C16" i="17"/>
  <c r="C93" i="17" s="1"/>
  <c r="E15" i="17"/>
  <c r="D44" i="17" s="1"/>
  <c r="D125" i="17" s="1"/>
  <c r="C15" i="17"/>
  <c r="C44" i="17" s="1"/>
  <c r="C125" i="17" s="1"/>
  <c r="E14" i="17"/>
  <c r="D43" i="17" s="1"/>
  <c r="D124" i="17" s="1"/>
  <c r="C14" i="17"/>
  <c r="C43" i="17" s="1"/>
  <c r="C124" i="17" s="1"/>
  <c r="E13" i="17"/>
  <c r="D64" i="17" s="1"/>
  <c r="D128" i="17" s="1"/>
  <c r="C13" i="17"/>
  <c r="C64" i="17" s="1"/>
  <c r="C128" i="17" s="1"/>
  <c r="H253" i="14"/>
  <c r="H252" i="14"/>
  <c r="I240" i="14"/>
  <c r="G226" i="14"/>
  <c r="I226" i="14"/>
  <c r="J226" i="14"/>
  <c r="G227" i="14"/>
  <c r="I227" i="14"/>
  <c r="J227" i="14"/>
  <c r="G228" i="14"/>
  <c r="I228" i="14"/>
  <c r="J228" i="14"/>
  <c r="G229" i="14"/>
  <c r="I229" i="14"/>
  <c r="J229" i="14"/>
  <c r="G230" i="14"/>
  <c r="I230" i="14"/>
  <c r="J230" i="14"/>
  <c r="C226" i="14"/>
  <c r="C227" i="14"/>
  <c r="C228" i="14"/>
  <c r="C229" i="14"/>
  <c r="C230" i="14"/>
  <c r="K218" i="14"/>
  <c r="K219" i="14"/>
  <c r="K220" i="14"/>
  <c r="E219" i="14"/>
  <c r="E220" i="14"/>
  <c r="G211" i="14"/>
  <c r="G212" i="14"/>
  <c r="G202" i="14"/>
  <c r="H202" i="14"/>
  <c r="G203" i="14"/>
  <c r="H203" i="14"/>
  <c r="G204" i="14"/>
  <c r="H204" i="14"/>
  <c r="G205" i="14"/>
  <c r="G206" i="14"/>
  <c r="H206" i="14"/>
  <c r="G209" i="14"/>
  <c r="H209" i="14"/>
  <c r="G210" i="14"/>
  <c r="J210" i="14"/>
  <c r="J211" i="14"/>
  <c r="J212" i="14"/>
  <c r="D193" i="14"/>
  <c r="D194" i="14"/>
  <c r="D195" i="14"/>
  <c r="D196" i="14"/>
  <c r="D197" i="14"/>
  <c r="D198" i="14"/>
  <c r="E198" i="14"/>
  <c r="D202" i="14"/>
  <c r="E202" i="14"/>
  <c r="D203" i="14"/>
  <c r="E203" i="14"/>
  <c r="D204" i="14"/>
  <c r="E204" i="14"/>
  <c r="D205" i="14"/>
  <c r="D206" i="14"/>
  <c r="E206" i="14"/>
  <c r="D210" i="14"/>
  <c r="D211" i="14"/>
  <c r="D212" i="14"/>
  <c r="C184" i="14"/>
  <c r="D184" i="14"/>
  <c r="E184" i="14"/>
  <c r="F183" i="14"/>
  <c r="E183" i="14"/>
  <c r="C183" i="14"/>
  <c r="C180" i="14"/>
  <c r="D180" i="14"/>
  <c r="E180" i="14"/>
  <c r="F180" i="14"/>
  <c r="F179" i="14"/>
  <c r="E179" i="14"/>
  <c r="D179" i="14"/>
  <c r="C179" i="14"/>
  <c r="C172" i="14"/>
  <c r="H172" i="14"/>
  <c r="C160" i="14"/>
  <c r="C161" i="14"/>
  <c r="C155" i="14"/>
  <c r="C156" i="14"/>
  <c r="B142" i="14"/>
  <c r="L133" i="14"/>
  <c r="L134" i="14"/>
  <c r="L135" i="14"/>
  <c r="L136" i="14"/>
  <c r="L137" i="14"/>
  <c r="L138" i="14"/>
  <c r="I133" i="14"/>
  <c r="I134" i="14"/>
  <c r="I135" i="14"/>
  <c r="I136" i="14"/>
  <c r="I137" i="14"/>
  <c r="I138" i="14"/>
  <c r="H133" i="14"/>
  <c r="H134" i="14"/>
  <c r="H135" i="14"/>
  <c r="H136" i="14"/>
  <c r="H137" i="14"/>
  <c r="H138" i="14"/>
  <c r="H120" i="14"/>
  <c r="E121" i="14"/>
  <c r="F121" i="14"/>
  <c r="H121" i="14"/>
  <c r="E122" i="14"/>
  <c r="F122" i="14"/>
  <c r="H122" i="14"/>
  <c r="E123" i="14"/>
  <c r="F123" i="14"/>
  <c r="H123" i="14"/>
  <c r="E124" i="14"/>
  <c r="F124" i="14"/>
  <c r="H124" i="14"/>
  <c r="E125" i="14"/>
  <c r="F125" i="14"/>
  <c r="H125" i="14"/>
  <c r="E126" i="14"/>
  <c r="F126" i="14"/>
  <c r="H126" i="14"/>
  <c r="E127" i="14"/>
  <c r="F127" i="14"/>
  <c r="H127" i="14"/>
  <c r="E128" i="14"/>
  <c r="F128" i="14"/>
  <c r="H128" i="14"/>
  <c r="B121" i="14"/>
  <c r="B122" i="14" s="1"/>
  <c r="B123" i="14" s="1"/>
  <c r="B124" i="14" s="1"/>
  <c r="B125" i="14" s="1"/>
  <c r="B126" i="14" s="1"/>
  <c r="B127" i="14" s="1"/>
  <c r="B128" i="14" s="1"/>
  <c r="M112" i="14"/>
  <c r="F103" i="14"/>
  <c r="F25" i="8" s="1"/>
  <c r="F101" i="14"/>
  <c r="F24" i="8" s="1"/>
  <c r="M84" i="14"/>
  <c r="L85" i="14"/>
  <c r="M85" i="14"/>
  <c r="L86" i="14"/>
  <c r="M86" i="14"/>
  <c r="L87" i="14"/>
  <c r="M87" i="14"/>
  <c r="L88" i="14"/>
  <c r="M88" i="14"/>
  <c r="L89" i="14"/>
  <c r="M89" i="14"/>
  <c r="H84" i="14"/>
  <c r="K84" i="14"/>
  <c r="H85" i="14"/>
  <c r="I85" i="14"/>
  <c r="K85" i="14"/>
  <c r="H86" i="14"/>
  <c r="I86" i="14"/>
  <c r="K86" i="14"/>
  <c r="H87" i="14"/>
  <c r="I87" i="14"/>
  <c r="K87" i="14"/>
  <c r="H88" i="14"/>
  <c r="I88" i="14"/>
  <c r="K88" i="14"/>
  <c r="H89" i="14"/>
  <c r="I89" i="14"/>
  <c r="K89" i="14"/>
  <c r="B91" i="14"/>
  <c r="B92" i="14"/>
  <c r="B93" i="14"/>
  <c r="B90" i="14"/>
  <c r="K60" i="14"/>
  <c r="M60" i="14"/>
  <c r="K61" i="14"/>
  <c r="L61" i="14"/>
  <c r="M61" i="14"/>
  <c r="K62" i="14"/>
  <c r="L62" i="14"/>
  <c r="M62" i="14"/>
  <c r="K63" i="14"/>
  <c r="L63" i="14"/>
  <c r="M63" i="14"/>
  <c r="K64" i="14"/>
  <c r="L64" i="14"/>
  <c r="M64" i="14"/>
  <c r="K65" i="14"/>
  <c r="L65" i="14"/>
  <c r="M65" i="14"/>
  <c r="K66" i="14"/>
  <c r="L66" i="14"/>
  <c r="M66" i="14"/>
  <c r="K67" i="14"/>
  <c r="L67" i="14"/>
  <c r="M67" i="14"/>
  <c r="K68" i="14"/>
  <c r="L68" i="14"/>
  <c r="M68" i="14"/>
  <c r="K69" i="14"/>
  <c r="L69" i="14"/>
  <c r="M69" i="14"/>
  <c r="K70" i="14"/>
  <c r="L70" i="14"/>
  <c r="M70" i="14"/>
  <c r="K71" i="14"/>
  <c r="L71" i="14"/>
  <c r="M71" i="14"/>
  <c r="K72" i="14"/>
  <c r="L72" i="14"/>
  <c r="M72" i="14"/>
  <c r="K73" i="14"/>
  <c r="L73" i="14"/>
  <c r="M73" i="14"/>
  <c r="K74" i="14"/>
  <c r="L74" i="14"/>
  <c r="M74" i="14"/>
  <c r="K75" i="14"/>
  <c r="L75" i="14"/>
  <c r="M75" i="14"/>
  <c r="K76" i="14"/>
  <c r="L76" i="14"/>
  <c r="M76" i="14"/>
  <c r="K77" i="14"/>
  <c r="L77" i="14"/>
  <c r="M77" i="14"/>
  <c r="K78" i="14"/>
  <c r="L78" i="14"/>
  <c r="M78" i="14"/>
  <c r="I61" i="14"/>
  <c r="J61" i="14"/>
  <c r="I62" i="14"/>
  <c r="J62" i="14"/>
  <c r="I63" i="14"/>
  <c r="J63" i="14"/>
  <c r="I64" i="14"/>
  <c r="J64" i="14"/>
  <c r="I65" i="14"/>
  <c r="J65" i="14"/>
  <c r="I66" i="14"/>
  <c r="J66" i="14"/>
  <c r="I67" i="14"/>
  <c r="J67" i="14"/>
  <c r="I68" i="14"/>
  <c r="J68" i="14"/>
  <c r="I69" i="14"/>
  <c r="J69" i="14"/>
  <c r="I70" i="14"/>
  <c r="J70" i="14"/>
  <c r="I71" i="14"/>
  <c r="J71" i="14"/>
  <c r="I72" i="14"/>
  <c r="J72" i="14"/>
  <c r="I73" i="14"/>
  <c r="J73" i="14"/>
  <c r="I74" i="14"/>
  <c r="J74" i="14"/>
  <c r="I75" i="14"/>
  <c r="J75" i="14"/>
  <c r="I76" i="14"/>
  <c r="J76" i="14"/>
  <c r="I77" i="14"/>
  <c r="J77" i="14"/>
  <c r="I78" i="14"/>
  <c r="J78" i="14"/>
  <c r="H60" i="14"/>
  <c r="H61" i="14"/>
  <c r="H62" i="14"/>
  <c r="H63" i="14"/>
  <c r="H64" i="14"/>
  <c r="H65" i="14"/>
  <c r="H66" i="14"/>
  <c r="H67" i="14"/>
  <c r="H68" i="14"/>
  <c r="H69" i="14"/>
  <c r="H70" i="14"/>
  <c r="H71" i="14"/>
  <c r="H72" i="14"/>
  <c r="H73" i="14"/>
  <c r="H74" i="14"/>
  <c r="H75" i="14"/>
  <c r="H76" i="14"/>
  <c r="H77" i="14"/>
  <c r="H78" i="14"/>
  <c r="I44" i="14"/>
  <c r="I45" i="14"/>
  <c r="I46" i="14"/>
  <c r="I47" i="14"/>
  <c r="I48" i="14"/>
  <c r="I49" i="14"/>
  <c r="I43" i="14"/>
  <c r="C49" i="14"/>
  <c r="B49" i="14"/>
  <c r="C42" i="14"/>
  <c r="B42" i="14"/>
  <c r="H166" i="11"/>
  <c r="F251" i="14" s="1"/>
  <c r="O82" i="13"/>
  <c r="F212" i="14" s="1"/>
  <c r="B71" i="13"/>
  <c r="B173" i="14" s="1"/>
  <c r="E42" i="13"/>
  <c r="K92" i="13" s="1"/>
  <c r="E41" i="13"/>
  <c r="G137" i="14" s="1"/>
  <c r="E40" i="13"/>
  <c r="G136" i="14" s="1"/>
  <c r="E39" i="13"/>
  <c r="K93" i="13" s="1"/>
  <c r="F231" i="14" s="1"/>
  <c r="E38" i="13"/>
  <c r="O81" i="13" s="1"/>
  <c r="E37" i="13"/>
  <c r="O80" i="13" s="1"/>
  <c r="H53" i="13"/>
  <c r="K89" i="13" s="1"/>
  <c r="F227" i="14" s="1"/>
  <c r="H52" i="13"/>
  <c r="K88" i="13" s="1"/>
  <c r="H51" i="13"/>
  <c r="H31" i="13"/>
  <c r="E22" i="13"/>
  <c r="C39" i="13" s="1"/>
  <c r="E93" i="13" s="1"/>
  <c r="D231" i="14" s="1"/>
  <c r="B22" i="13"/>
  <c r="B39" i="13" s="1"/>
  <c r="B93" i="13" s="1"/>
  <c r="B231" i="14" s="1"/>
  <c r="E26" i="13"/>
  <c r="C42" i="13" s="1"/>
  <c r="D138" i="14" s="1"/>
  <c r="E25" i="13"/>
  <c r="C53" i="13" s="1"/>
  <c r="E89" i="13" s="1"/>
  <c r="D227" i="14" s="1"/>
  <c r="E24" i="13"/>
  <c r="C41" i="13" s="1"/>
  <c r="E91" i="13" s="1"/>
  <c r="D229" i="14" s="1"/>
  <c r="E23" i="13"/>
  <c r="C40" i="13" s="1"/>
  <c r="D136" i="14" s="1"/>
  <c r="K23" i="13"/>
  <c r="K24" i="13"/>
  <c r="H28" i="13" s="1"/>
  <c r="H29" i="13" s="1"/>
  <c r="B26" i="13"/>
  <c r="B42" i="13" s="1"/>
  <c r="B92" i="13" s="1"/>
  <c r="B230" i="14" s="1"/>
  <c r="B25" i="13"/>
  <c r="B53" i="13" s="1"/>
  <c r="B89" i="13" s="1"/>
  <c r="B227" i="14" s="1"/>
  <c r="B24" i="13"/>
  <c r="B41" i="13" s="1"/>
  <c r="B91" i="13" s="1"/>
  <c r="B229" i="14" s="1"/>
  <c r="B23" i="13"/>
  <c r="B40" i="13" s="1"/>
  <c r="C136" i="14" s="1"/>
  <c r="E19" i="13"/>
  <c r="C37" i="13" s="1"/>
  <c r="D133" i="14" s="1"/>
  <c r="E20" i="13"/>
  <c r="C52" i="13" s="1"/>
  <c r="E88" i="13" s="1"/>
  <c r="D226" i="14" s="1"/>
  <c r="E21" i="13"/>
  <c r="C38" i="13" s="1"/>
  <c r="E81" i="13" s="1"/>
  <c r="C211" i="14" s="1"/>
  <c r="E18" i="13"/>
  <c r="C51" i="13" s="1"/>
  <c r="E82" i="13" s="1"/>
  <c r="C212" i="14" s="1"/>
  <c r="B19" i="13"/>
  <c r="B37" i="13" s="1"/>
  <c r="B80" i="13" s="1"/>
  <c r="B210" i="14" s="1"/>
  <c r="B20" i="13"/>
  <c r="B52" i="13" s="1"/>
  <c r="B88" i="13" s="1"/>
  <c r="B226" i="14" s="1"/>
  <c r="B21" i="13"/>
  <c r="B38" i="13" s="1"/>
  <c r="B81" i="13" s="1"/>
  <c r="B211" i="14" s="1"/>
  <c r="B18" i="13"/>
  <c r="B51" i="13" s="1"/>
  <c r="B82" i="13" s="1"/>
  <c r="B212" i="14" s="1"/>
  <c r="J129" i="12"/>
  <c r="M105" i="12"/>
  <c r="M106" i="12" s="1"/>
  <c r="M107" i="12" s="1"/>
  <c r="C86" i="12"/>
  <c r="E31" i="12"/>
  <c r="E72" i="14" s="1"/>
  <c r="E35" i="12"/>
  <c r="J69" i="12" s="1"/>
  <c r="I26" i="12"/>
  <c r="K143" i="12"/>
  <c r="H138" i="12"/>
  <c r="F253" i="14" s="1"/>
  <c r="H137" i="12"/>
  <c r="F252" i="14" s="1"/>
  <c r="L129" i="12"/>
  <c r="F112" i="12"/>
  <c r="E209" i="14" s="1"/>
  <c r="E112" i="12"/>
  <c r="D209" i="14" s="1"/>
  <c r="D112" i="12"/>
  <c r="C209" i="14" s="1"/>
  <c r="C112" i="12"/>
  <c r="B209" i="14" s="1"/>
  <c r="F111" i="12"/>
  <c r="E208" i="14" s="1"/>
  <c r="E111" i="12"/>
  <c r="D208" i="14" s="1"/>
  <c r="D111" i="12"/>
  <c r="C208" i="14" s="1"/>
  <c r="C111" i="12"/>
  <c r="B208" i="14" s="1"/>
  <c r="F110" i="12"/>
  <c r="E207" i="14" s="1"/>
  <c r="E110" i="12"/>
  <c r="D207" i="14" s="1"/>
  <c r="D110" i="12"/>
  <c r="C207" i="14" s="1"/>
  <c r="C110" i="12"/>
  <c r="B207" i="14" s="1"/>
  <c r="M109" i="12"/>
  <c r="M110" i="12" s="1"/>
  <c r="M111" i="12" s="1"/>
  <c r="M112" i="12" s="1"/>
  <c r="D109" i="12"/>
  <c r="C206" i="14" s="1"/>
  <c r="C109" i="12"/>
  <c r="B206" i="14" s="1"/>
  <c r="M108" i="12"/>
  <c r="F108" i="12"/>
  <c r="K98" i="12"/>
  <c r="O97" i="12"/>
  <c r="R95" i="12"/>
  <c r="R96" i="12" s="1"/>
  <c r="H184" i="14" s="1"/>
  <c r="C95" i="12"/>
  <c r="C96" i="12" s="1"/>
  <c r="B184" i="14" s="1"/>
  <c r="G69" i="12"/>
  <c r="D69" i="12"/>
  <c r="E37" i="12"/>
  <c r="E78" i="14" s="1"/>
  <c r="D37" i="12"/>
  <c r="C78" i="14" s="1"/>
  <c r="C37" i="12"/>
  <c r="B78" i="14" s="1"/>
  <c r="E36" i="12"/>
  <c r="E77" i="14" s="1"/>
  <c r="E34" i="12"/>
  <c r="G119" i="12" s="1"/>
  <c r="F225" i="14" s="1"/>
  <c r="E33" i="12"/>
  <c r="G118" i="12" s="1"/>
  <c r="E32" i="12"/>
  <c r="G108" i="12" s="1"/>
  <c r="K108" i="12" s="1"/>
  <c r="I205" i="14" s="1"/>
  <c r="I23" i="12"/>
  <c r="E18" i="12"/>
  <c r="D36" i="12" s="1"/>
  <c r="C77" i="14" s="1"/>
  <c r="C18" i="12"/>
  <c r="C36" i="12" s="1"/>
  <c r="B77" i="14" s="1"/>
  <c r="E17" i="12"/>
  <c r="D34" i="12" s="1"/>
  <c r="D119" i="12" s="1"/>
  <c r="D225" i="14" s="1"/>
  <c r="C17" i="12"/>
  <c r="C34" i="12" s="1"/>
  <c r="C119" i="12" s="1"/>
  <c r="B225" i="14" s="1"/>
  <c r="E16" i="12"/>
  <c r="D33" i="12" s="1"/>
  <c r="D118" i="12" s="1"/>
  <c r="D224" i="14" s="1"/>
  <c r="C16" i="12"/>
  <c r="C137" i="12" s="1"/>
  <c r="B252" i="14" s="1"/>
  <c r="E15" i="12"/>
  <c r="C45" i="14" s="1"/>
  <c r="C15" i="12"/>
  <c r="B45" i="14" s="1"/>
  <c r="E14" i="12"/>
  <c r="D32" i="12" s="1"/>
  <c r="D108" i="12" s="1"/>
  <c r="C205" i="14" s="1"/>
  <c r="C14" i="12"/>
  <c r="C32" i="12" s="1"/>
  <c r="C108" i="12" s="1"/>
  <c r="B205" i="14" s="1"/>
  <c r="E13" i="12"/>
  <c r="E74" i="12" s="1"/>
  <c r="C112" i="14" s="1"/>
  <c r="C13" i="12"/>
  <c r="C74" i="12" s="1"/>
  <c r="B112" i="14" s="1"/>
  <c r="O116" i="11"/>
  <c r="K171" i="11"/>
  <c r="H164" i="11"/>
  <c r="H165" i="11"/>
  <c r="H163" i="11"/>
  <c r="E53" i="11"/>
  <c r="E54" i="11" s="1"/>
  <c r="E69" i="14" s="1"/>
  <c r="G142" i="11"/>
  <c r="K142" i="11" s="1"/>
  <c r="G141" i="11"/>
  <c r="M127" i="11"/>
  <c r="U82" i="13" l="1"/>
  <c r="I212" i="14" s="1"/>
  <c r="L100" i="13"/>
  <c r="L103" i="13" s="1"/>
  <c r="S71" i="13"/>
  <c r="G173" i="14" s="1"/>
  <c r="K91" i="13"/>
  <c r="F210" i="14"/>
  <c r="O83" i="13"/>
  <c r="F211" i="14"/>
  <c r="U81" i="13"/>
  <c r="I211" i="14" s="1"/>
  <c r="Q92" i="13"/>
  <c r="H230" i="14" s="1"/>
  <c r="F230" i="14"/>
  <c r="K94" i="13"/>
  <c r="F226" i="14"/>
  <c r="Q88" i="13"/>
  <c r="K141" i="11"/>
  <c r="F250" i="14"/>
  <c r="K90" i="13"/>
  <c r="G138" i="14"/>
  <c r="G134" i="14"/>
  <c r="B183" i="14"/>
  <c r="F254" i="14"/>
  <c r="G144" i="17"/>
  <c r="H163" i="17"/>
  <c r="H54" i="13"/>
  <c r="S74" i="13"/>
  <c r="Q89" i="13"/>
  <c r="H227" i="14" s="1"/>
  <c r="G133" i="14"/>
  <c r="G139" i="14" s="1"/>
  <c r="H219" i="14"/>
  <c r="H175" i="11"/>
  <c r="H173" i="17" s="1"/>
  <c r="L173" i="17" s="1"/>
  <c r="H147" i="12"/>
  <c r="L147" i="12" s="1"/>
  <c r="R100" i="13"/>
  <c r="H183" i="14"/>
  <c r="G142" i="17"/>
  <c r="H161" i="17"/>
  <c r="F248" i="14" s="1"/>
  <c r="C134" i="14"/>
  <c r="G135" i="14"/>
  <c r="G143" i="17"/>
  <c r="H162" i="17"/>
  <c r="E80" i="13"/>
  <c r="C210" i="14" s="1"/>
  <c r="D137" i="14"/>
  <c r="C123" i="14"/>
  <c r="C122" i="14"/>
  <c r="D125" i="14"/>
  <c r="D134" i="14"/>
  <c r="B90" i="13"/>
  <c r="B228" i="14" s="1"/>
  <c r="E92" i="13"/>
  <c r="D230" i="14" s="1"/>
  <c r="D100" i="13"/>
  <c r="D254" i="14" s="1"/>
  <c r="B48" i="14"/>
  <c r="C128" i="14"/>
  <c r="D123" i="14"/>
  <c r="C138" i="14"/>
  <c r="C126" i="14"/>
  <c r="D144" i="17"/>
  <c r="E163" i="17"/>
  <c r="E90" i="13"/>
  <c r="D228" i="14" s="1"/>
  <c r="C48" i="14"/>
  <c r="C125" i="14"/>
  <c r="D128" i="14"/>
  <c r="D122" i="14"/>
  <c r="C137" i="14"/>
  <c r="C124" i="14"/>
  <c r="D127" i="14"/>
  <c r="D121" i="14"/>
  <c r="D135" i="14"/>
  <c r="D142" i="17"/>
  <c r="E161" i="17"/>
  <c r="B100" i="13"/>
  <c r="B254" i="14" s="1"/>
  <c r="C120" i="14"/>
  <c r="D126" i="14"/>
  <c r="D120" i="14"/>
  <c r="C135" i="14"/>
  <c r="C127" i="14"/>
  <c r="C121" i="14"/>
  <c r="D124" i="14"/>
  <c r="C133" i="14"/>
  <c r="C94" i="17"/>
  <c r="H218" i="14"/>
  <c r="G145" i="17"/>
  <c r="H181" i="14"/>
  <c r="K145" i="17"/>
  <c r="H130" i="14"/>
  <c r="L19" i="14"/>
  <c r="D280" i="14" s="1"/>
  <c r="M274" i="14"/>
  <c r="B43" i="14"/>
  <c r="B44" i="14"/>
  <c r="C43" i="14"/>
  <c r="C44" i="14"/>
  <c r="B75" i="14"/>
  <c r="C75" i="14"/>
  <c r="E76" i="14"/>
  <c r="C74" i="14"/>
  <c r="E75" i="14"/>
  <c r="K86" i="12"/>
  <c r="B47" i="14"/>
  <c r="B73" i="14"/>
  <c r="C73" i="14"/>
  <c r="E74" i="14"/>
  <c r="E41" i="12"/>
  <c r="G121" i="12"/>
  <c r="F224" i="14"/>
  <c r="B46" i="14"/>
  <c r="C47" i="14"/>
  <c r="E73" i="14"/>
  <c r="F205" i="14"/>
  <c r="C46" i="14"/>
  <c r="C47" i="17"/>
  <c r="D67" i="17"/>
  <c r="D140" i="17" s="1"/>
  <c r="B181" i="14"/>
  <c r="L96" i="17"/>
  <c r="I36" i="17"/>
  <c r="H169" i="17"/>
  <c r="J174" i="17" s="1"/>
  <c r="C50" i="17"/>
  <c r="I105" i="17"/>
  <c r="D50" i="17"/>
  <c r="O117" i="17"/>
  <c r="G180" i="14"/>
  <c r="F218" i="14"/>
  <c r="F219" i="14"/>
  <c r="H171" i="11"/>
  <c r="F249" i="14"/>
  <c r="E68" i="14"/>
  <c r="J267" i="14"/>
  <c r="E77" i="17"/>
  <c r="J88" i="17"/>
  <c r="G132" i="17" s="1"/>
  <c r="K132" i="17" s="1"/>
  <c r="E60" i="17"/>
  <c r="D66" i="17"/>
  <c r="D139" i="17" s="1"/>
  <c r="C48" i="17"/>
  <c r="C54" i="17"/>
  <c r="K105" i="17"/>
  <c r="D48" i="17"/>
  <c r="D54" i="17"/>
  <c r="E94" i="17"/>
  <c r="O105" i="17"/>
  <c r="O107" i="17" s="1"/>
  <c r="K124" i="17" s="1"/>
  <c r="G125" i="17"/>
  <c r="K125" i="17" s="1"/>
  <c r="G128" i="17"/>
  <c r="C45" i="17"/>
  <c r="C49" i="17"/>
  <c r="D45" i="17"/>
  <c r="I55" i="14"/>
  <c r="I52" i="14"/>
  <c r="E46" i="13"/>
  <c r="M96" i="12"/>
  <c r="I86" i="12"/>
  <c r="M86" i="12" s="1"/>
  <c r="O86" i="12"/>
  <c r="O88" i="12" s="1"/>
  <c r="G105" i="12" s="1"/>
  <c r="I95" i="12"/>
  <c r="D183" i="14" s="1"/>
  <c r="D185" i="14" s="1"/>
  <c r="D31" i="12"/>
  <c r="C72" i="14" s="1"/>
  <c r="C31" i="12"/>
  <c r="B72" i="14" s="1"/>
  <c r="I24" i="12"/>
  <c r="L77" i="12"/>
  <c r="D35" i="12"/>
  <c r="C76" i="14" s="1"/>
  <c r="H143" i="12"/>
  <c r="G112" i="12"/>
  <c r="G111" i="12"/>
  <c r="G110" i="12"/>
  <c r="G109" i="12"/>
  <c r="E137" i="12"/>
  <c r="D252" i="14" s="1"/>
  <c r="C33" i="12"/>
  <c r="C35" i="12"/>
  <c r="B76" i="14" s="1"/>
  <c r="E58" i="12"/>
  <c r="C138" i="12"/>
  <c r="B253" i="14" s="1"/>
  <c r="E138" i="12"/>
  <c r="D253" i="14" s="1"/>
  <c r="K88" i="12"/>
  <c r="L155" i="11"/>
  <c r="M131" i="11"/>
  <c r="M133" i="11" s="1"/>
  <c r="M134" i="11" s="1"/>
  <c r="M135" i="11" s="1"/>
  <c r="M130" i="11"/>
  <c r="M129" i="11"/>
  <c r="M128" i="11"/>
  <c r="M126" i="11"/>
  <c r="M125" i="11"/>
  <c r="D131" i="11"/>
  <c r="C198" i="14" s="1"/>
  <c r="D133" i="11"/>
  <c r="C199" i="14" s="1"/>
  <c r="E133" i="11"/>
  <c r="D199" i="14" s="1"/>
  <c r="F133" i="11"/>
  <c r="E199" i="14" s="1"/>
  <c r="D134" i="11"/>
  <c r="C200" i="14" s="1"/>
  <c r="E134" i="11"/>
  <c r="D200" i="14" s="1"/>
  <c r="F134" i="11"/>
  <c r="E200" i="14" s="1"/>
  <c r="D135" i="11"/>
  <c r="C201" i="14" s="1"/>
  <c r="E135" i="11"/>
  <c r="D201" i="14" s="1"/>
  <c r="F135" i="11"/>
  <c r="E201" i="14" s="1"/>
  <c r="C133" i="11"/>
  <c r="B199" i="14" s="1"/>
  <c r="C134" i="11"/>
  <c r="B200" i="14" s="1"/>
  <c r="C135" i="11"/>
  <c r="B201" i="14" s="1"/>
  <c r="C131" i="11"/>
  <c r="B198" i="14" s="1"/>
  <c r="F126" i="11"/>
  <c r="E193" i="14" s="1"/>
  <c r="F127" i="11"/>
  <c r="E194" i="14" s="1"/>
  <c r="F128" i="11"/>
  <c r="E195" i="14" s="1"/>
  <c r="F129" i="11"/>
  <c r="E196" i="14" s="1"/>
  <c r="F130" i="11"/>
  <c r="E197" i="14" s="1"/>
  <c r="E68" i="11"/>
  <c r="E28" i="11"/>
  <c r="C28" i="11"/>
  <c r="K118" i="11"/>
  <c r="L185" i="14" s="1"/>
  <c r="M118" i="11"/>
  <c r="I118" i="11"/>
  <c r="R115" i="11"/>
  <c r="O115" i="11"/>
  <c r="O118" i="11" s="1"/>
  <c r="C115" i="11"/>
  <c r="F229" i="14" l="1"/>
  <c r="Q91" i="13"/>
  <c r="H229" i="14" s="1"/>
  <c r="L175" i="11"/>
  <c r="U80" i="13"/>
  <c r="I210" i="14" s="1"/>
  <c r="F256" i="14"/>
  <c r="H148" i="12"/>
  <c r="L148" i="12" s="1"/>
  <c r="L150" i="12" s="1"/>
  <c r="H176" i="11"/>
  <c r="H174" i="17" s="1"/>
  <c r="L174" i="17" s="1"/>
  <c r="L176" i="17" s="1"/>
  <c r="R103" i="13"/>
  <c r="H254" i="14"/>
  <c r="H256" i="14" s="1"/>
  <c r="J259" i="14" s="1"/>
  <c r="F228" i="14"/>
  <c r="Q90" i="13"/>
  <c r="H228" i="14" s="1"/>
  <c r="H226" i="14"/>
  <c r="L127" i="12"/>
  <c r="H127" i="12"/>
  <c r="C143" i="17"/>
  <c r="C162" i="17"/>
  <c r="C144" i="17"/>
  <c r="C163" i="17"/>
  <c r="D143" i="17"/>
  <c r="E162" i="17"/>
  <c r="C142" i="17"/>
  <c r="C161" i="17"/>
  <c r="G130" i="17"/>
  <c r="K130" i="17" s="1"/>
  <c r="C118" i="12"/>
  <c r="B224" i="14" s="1"/>
  <c r="B74" i="14"/>
  <c r="K111" i="12"/>
  <c r="I208" i="14" s="1"/>
  <c r="F208" i="14"/>
  <c r="K112" i="12"/>
  <c r="I209" i="14" s="1"/>
  <c r="F209" i="14"/>
  <c r="K105" i="12"/>
  <c r="I202" i="14" s="1"/>
  <c r="F202" i="14"/>
  <c r="K109" i="12"/>
  <c r="I206" i="14" s="1"/>
  <c r="F206" i="14"/>
  <c r="K110" i="12"/>
  <c r="I207" i="14" s="1"/>
  <c r="F207" i="14"/>
  <c r="O96" i="12"/>
  <c r="G184" i="14" s="1"/>
  <c r="F184" i="14"/>
  <c r="F185" i="14" s="1"/>
  <c r="K107" i="17"/>
  <c r="I107" i="17"/>
  <c r="J151" i="17"/>
  <c r="C116" i="11"/>
  <c r="B180" i="14" s="1"/>
  <c r="B179" i="14"/>
  <c r="C68" i="11"/>
  <c r="B88" i="14" s="1"/>
  <c r="B39" i="14"/>
  <c r="G179" i="14"/>
  <c r="D68" i="11"/>
  <c r="C88" i="14" s="1"/>
  <c r="C39" i="14"/>
  <c r="R116" i="11"/>
  <c r="H180" i="14" s="1"/>
  <c r="H179" i="14"/>
  <c r="E88" i="14"/>
  <c r="J261" i="14"/>
  <c r="G133" i="17"/>
  <c r="K133" i="17" s="1"/>
  <c r="G131" i="17"/>
  <c r="K131" i="17" s="1"/>
  <c r="K135" i="17" s="1"/>
  <c r="J149" i="17" s="1"/>
  <c r="M105" i="17"/>
  <c r="M107" i="17" s="1"/>
  <c r="J182" i="17" s="1"/>
  <c r="I53" i="14"/>
  <c r="I238" i="14" s="1"/>
  <c r="G107" i="12"/>
  <c r="G106" i="12"/>
  <c r="O95" i="12"/>
  <c r="I98" i="12"/>
  <c r="J185" i="14" s="1"/>
  <c r="M98" i="12"/>
  <c r="M88" i="12"/>
  <c r="I88" i="12"/>
  <c r="C105" i="11"/>
  <c r="B172" i="14" s="1"/>
  <c r="H88" i="11"/>
  <c r="G105" i="14" s="1"/>
  <c r="J88" i="11"/>
  <c r="G88" i="11"/>
  <c r="F105" i="14" s="1"/>
  <c r="D88" i="11"/>
  <c r="C105" i="14" s="1"/>
  <c r="L94" i="11"/>
  <c r="M111" i="14" s="1"/>
  <c r="L93" i="11"/>
  <c r="E52" i="11"/>
  <c r="E44" i="11"/>
  <c r="E45" i="11"/>
  <c r="E46" i="11"/>
  <c r="E43" i="11"/>
  <c r="E69" i="11"/>
  <c r="E89" i="14" s="1"/>
  <c r="E47" i="11"/>
  <c r="E48" i="11"/>
  <c r="E49" i="11"/>
  <c r="E50" i="11"/>
  <c r="E66" i="14" s="1"/>
  <c r="E51" i="11"/>
  <c r="E55" i="11"/>
  <c r="E56" i="11"/>
  <c r="E71" i="14" s="1"/>
  <c r="D56" i="11"/>
  <c r="C71" i="14" s="1"/>
  <c r="C56" i="11"/>
  <c r="B71" i="14" s="1"/>
  <c r="E67" i="11"/>
  <c r="E87" i="14" s="1"/>
  <c r="E66" i="11"/>
  <c r="E86" i="14" s="1"/>
  <c r="E65" i="11"/>
  <c r="E64" i="11"/>
  <c r="E84" i="14" s="1"/>
  <c r="I38" i="11"/>
  <c r="O55" i="14" s="1"/>
  <c r="I35" i="11"/>
  <c r="O52" i="14" s="1"/>
  <c r="E30" i="11"/>
  <c r="E29" i="11"/>
  <c r="C30" i="11"/>
  <c r="C29" i="11"/>
  <c r="E25" i="11"/>
  <c r="C36" i="14" s="1"/>
  <c r="E26" i="11"/>
  <c r="C37" i="14" s="1"/>
  <c r="E27" i="11"/>
  <c r="C38" i="14" s="1"/>
  <c r="E24" i="11"/>
  <c r="C35" i="14" s="1"/>
  <c r="C25" i="11"/>
  <c r="B36" i="14" s="1"/>
  <c r="C26" i="11"/>
  <c r="B37" i="14" s="1"/>
  <c r="C27" i="11"/>
  <c r="B38" i="14" s="1"/>
  <c r="C24" i="11"/>
  <c r="B35" i="14" s="1"/>
  <c r="E23" i="11"/>
  <c r="E22" i="11"/>
  <c r="C33" i="14" s="1"/>
  <c r="E21" i="11"/>
  <c r="C32" i="14" s="1"/>
  <c r="C23" i="11"/>
  <c r="C22" i="11"/>
  <c r="B33" i="14" s="1"/>
  <c r="C21" i="11"/>
  <c r="B32" i="14" s="1"/>
  <c r="E17" i="11"/>
  <c r="E16" i="11"/>
  <c r="E15" i="11"/>
  <c r="E14" i="11"/>
  <c r="E13" i="11"/>
  <c r="C16" i="11"/>
  <c r="C17" i="11"/>
  <c r="C15" i="11"/>
  <c r="C14" i="11"/>
  <c r="C13" i="11"/>
  <c r="E19" i="11"/>
  <c r="E20" i="11"/>
  <c r="C31" i="14" s="1"/>
  <c r="E18" i="11"/>
  <c r="C19" i="11"/>
  <c r="C20" i="11"/>
  <c r="B31" i="14" s="1"/>
  <c r="C18" i="11"/>
  <c r="U83" i="13" l="1"/>
  <c r="Q94" i="13"/>
  <c r="I105" i="14"/>
  <c r="G135" i="11"/>
  <c r="G133" i="11"/>
  <c r="H156" i="12"/>
  <c r="L176" i="11"/>
  <c r="L178" i="11" s="1"/>
  <c r="M185" i="14"/>
  <c r="O98" i="12"/>
  <c r="N185" i="14" s="1"/>
  <c r="G183" i="14"/>
  <c r="G185" i="14" s="1"/>
  <c r="K106" i="12"/>
  <c r="F203" i="14"/>
  <c r="K107" i="12"/>
  <c r="I204" i="14" s="1"/>
  <c r="F204" i="14"/>
  <c r="G135" i="17"/>
  <c r="E65" i="14"/>
  <c r="G146" i="11"/>
  <c r="F223" i="14" s="1"/>
  <c r="E63" i="14"/>
  <c r="G144" i="11"/>
  <c r="F221" i="14" s="1"/>
  <c r="E64" i="14"/>
  <c r="G145" i="11"/>
  <c r="F222" i="14" s="1"/>
  <c r="C43" i="11"/>
  <c r="B25" i="14"/>
  <c r="C55" i="11"/>
  <c r="B41" i="14"/>
  <c r="C65" i="11"/>
  <c r="B29" i="14"/>
  <c r="C64" i="11"/>
  <c r="B24" i="14"/>
  <c r="D43" i="11"/>
  <c r="C25" i="14"/>
  <c r="C69" i="11"/>
  <c r="B89" i="14" s="1"/>
  <c r="B34" i="14"/>
  <c r="C51" i="11"/>
  <c r="B40" i="14"/>
  <c r="G128" i="11"/>
  <c r="E67" i="14"/>
  <c r="G130" i="11"/>
  <c r="F197" i="14" s="1"/>
  <c r="E85" i="14"/>
  <c r="E94" i="14" s="1"/>
  <c r="G143" i="11"/>
  <c r="E70" i="14"/>
  <c r="L96" i="11"/>
  <c r="O112" i="14" s="1"/>
  <c r="M110" i="14"/>
  <c r="M113" i="14" s="1"/>
  <c r="C52" i="11"/>
  <c r="B30" i="14"/>
  <c r="D45" i="11"/>
  <c r="C27" i="14"/>
  <c r="D51" i="11"/>
  <c r="C40" i="14"/>
  <c r="D65" i="11"/>
  <c r="C29" i="14"/>
  <c r="C46" i="11"/>
  <c r="B28" i="14"/>
  <c r="D46" i="11"/>
  <c r="C28" i="14"/>
  <c r="D69" i="11"/>
  <c r="C89" i="14" s="1"/>
  <c r="C34" i="14"/>
  <c r="D55" i="11"/>
  <c r="C41" i="14"/>
  <c r="G127" i="11"/>
  <c r="E62" i="14"/>
  <c r="D44" i="11"/>
  <c r="C26" i="14"/>
  <c r="E60" i="11"/>
  <c r="C45" i="11"/>
  <c r="B27" i="14"/>
  <c r="C44" i="11"/>
  <c r="B26" i="14"/>
  <c r="G125" i="11"/>
  <c r="O105" i="11"/>
  <c r="G172" i="14" s="1"/>
  <c r="E60" i="14"/>
  <c r="D52" i="11"/>
  <c r="C30" i="14"/>
  <c r="D64" i="11"/>
  <c r="C24" i="14"/>
  <c r="G126" i="11"/>
  <c r="E61" i="14"/>
  <c r="G114" i="12"/>
  <c r="L158" i="12"/>
  <c r="C47" i="11"/>
  <c r="C163" i="11"/>
  <c r="B248" i="14" s="1"/>
  <c r="D49" i="11"/>
  <c r="E165" i="11"/>
  <c r="D250" i="14" s="1"/>
  <c r="C50" i="11"/>
  <c r="B66" i="14" s="1"/>
  <c r="C166" i="11"/>
  <c r="B251" i="14" s="1"/>
  <c r="D48" i="11"/>
  <c r="E164" i="11"/>
  <c r="D249" i="14" s="1"/>
  <c r="C49" i="11"/>
  <c r="C165" i="11"/>
  <c r="B250" i="14" s="1"/>
  <c r="C48" i="11"/>
  <c r="C164" i="11"/>
  <c r="B249" i="14" s="1"/>
  <c r="K143" i="11"/>
  <c r="K147" i="11" s="1"/>
  <c r="N232" i="14" s="1"/>
  <c r="D47" i="11"/>
  <c r="E163" i="11"/>
  <c r="D248" i="14" s="1"/>
  <c r="D50" i="11"/>
  <c r="C66" i="14" s="1"/>
  <c r="E166" i="11"/>
  <c r="D251" i="14" s="1"/>
  <c r="I105" i="11"/>
  <c r="D172" i="14" s="1"/>
  <c r="K105" i="11"/>
  <c r="E172" i="14" s="1"/>
  <c r="G131" i="11"/>
  <c r="G134" i="11"/>
  <c r="E77" i="11"/>
  <c r="G129" i="11"/>
  <c r="F196" i="14" s="1"/>
  <c r="D53" i="11"/>
  <c r="C68" i="14" s="1"/>
  <c r="D54" i="11"/>
  <c r="C69" i="14" s="1"/>
  <c r="C66" i="11"/>
  <c r="B86" i="14" s="1"/>
  <c r="C141" i="11"/>
  <c r="B218" i="14" s="1"/>
  <c r="D67" i="11"/>
  <c r="C87" i="14" s="1"/>
  <c r="D142" i="11"/>
  <c r="D219" i="14" s="1"/>
  <c r="D66" i="11"/>
  <c r="C86" i="14" s="1"/>
  <c r="D141" i="11"/>
  <c r="D218" i="14" s="1"/>
  <c r="C67" i="11"/>
  <c r="B87" i="14" s="1"/>
  <c r="C142" i="11"/>
  <c r="B219" i="14" s="1"/>
  <c r="C53" i="11"/>
  <c r="B68" i="14" s="1"/>
  <c r="C54" i="11"/>
  <c r="B69" i="14" s="1"/>
  <c r="C94" i="11"/>
  <c r="B111" i="14" s="1"/>
  <c r="E93" i="11"/>
  <c r="C110" i="14" s="1"/>
  <c r="E94" i="11"/>
  <c r="C111" i="14" s="1"/>
  <c r="C93" i="11"/>
  <c r="B110" i="14" s="1"/>
  <c r="I36" i="11"/>
  <c r="O53" i="14" s="1"/>
  <c r="F220" i="14" l="1"/>
  <c r="G147" i="11"/>
  <c r="M232" i="14" s="1"/>
  <c r="K114" i="12"/>
  <c r="I203" i="14"/>
  <c r="F232" i="14"/>
  <c r="C63" i="14"/>
  <c r="D144" i="11"/>
  <c r="D221" i="14" s="1"/>
  <c r="B64" i="14"/>
  <c r="C145" i="11"/>
  <c r="B222" i="14" s="1"/>
  <c r="B65" i="14"/>
  <c r="C146" i="11"/>
  <c r="B223" i="14" s="1"/>
  <c r="C64" i="14"/>
  <c r="D145" i="11"/>
  <c r="D222" i="14" s="1"/>
  <c r="C65" i="14"/>
  <c r="D146" i="11"/>
  <c r="D223" i="14" s="1"/>
  <c r="B63" i="14"/>
  <c r="C144" i="11"/>
  <c r="B221" i="14" s="1"/>
  <c r="H153" i="11"/>
  <c r="H151" i="17" s="1"/>
  <c r="I108" i="11"/>
  <c r="J174" i="14" s="1"/>
  <c r="D174" i="14"/>
  <c r="H220" i="14"/>
  <c r="H232" i="14" s="1"/>
  <c r="D129" i="11"/>
  <c r="C84" i="14"/>
  <c r="D143" i="11"/>
  <c r="D220" i="14" s="1"/>
  <c r="C70" i="14"/>
  <c r="C143" i="11"/>
  <c r="B220" i="14" s="1"/>
  <c r="B70" i="14"/>
  <c r="D128" i="11"/>
  <c r="C195" i="14" s="1"/>
  <c r="C67" i="14"/>
  <c r="D130" i="11"/>
  <c r="C197" i="14" s="1"/>
  <c r="C85" i="14"/>
  <c r="C128" i="11"/>
  <c r="B195" i="14" s="1"/>
  <c r="B67" i="14"/>
  <c r="C129" i="11"/>
  <c r="B84" i="14"/>
  <c r="K131" i="11"/>
  <c r="I198" i="14" s="1"/>
  <c r="F198" i="14"/>
  <c r="E80" i="14"/>
  <c r="K135" i="11"/>
  <c r="I201" i="14" s="1"/>
  <c r="F201" i="14"/>
  <c r="F193" i="14"/>
  <c r="K126" i="11"/>
  <c r="I193" i="14" s="1"/>
  <c r="G174" i="14"/>
  <c r="O108" i="11"/>
  <c r="K127" i="11"/>
  <c r="I194" i="14" s="1"/>
  <c r="F194" i="14"/>
  <c r="D127" i="11"/>
  <c r="C194" i="14" s="1"/>
  <c r="C62" i="14"/>
  <c r="C130" i="11"/>
  <c r="B197" i="14" s="1"/>
  <c r="B85" i="14"/>
  <c r="K108" i="11"/>
  <c r="K174" i="14" s="1"/>
  <c r="E174" i="14"/>
  <c r="F192" i="14"/>
  <c r="K128" i="11"/>
  <c r="I195" i="14" s="1"/>
  <c r="F195" i="14"/>
  <c r="C127" i="11"/>
  <c r="B194" i="14" s="1"/>
  <c r="B62" i="14"/>
  <c r="D125" i="11"/>
  <c r="C60" i="14"/>
  <c r="K133" i="11"/>
  <c r="I199" i="14" s="1"/>
  <c r="F199" i="14"/>
  <c r="C126" i="11"/>
  <c r="B61" i="14"/>
  <c r="K134" i="11"/>
  <c r="I200" i="14" s="1"/>
  <c r="F200" i="14"/>
  <c r="D126" i="11"/>
  <c r="C61" i="14"/>
  <c r="C125" i="11"/>
  <c r="B60" i="14"/>
  <c r="G137" i="11"/>
  <c r="M214" i="14" s="1"/>
  <c r="M105" i="11"/>
  <c r="F172" i="14" s="1"/>
  <c r="F46" i="8"/>
  <c r="F44" i="8" s="1"/>
  <c r="F11" i="8"/>
  <c r="K125" i="11" l="1"/>
  <c r="K137" i="11" s="1"/>
  <c r="M174" i="14"/>
  <c r="H125" i="12"/>
  <c r="L125" i="12" s="1"/>
  <c r="L131" i="12" s="1"/>
  <c r="F23" i="8"/>
  <c r="J23" i="8" s="1"/>
  <c r="J275" i="14"/>
  <c r="F214" i="14"/>
  <c r="I192" i="14"/>
  <c r="I214" i="14" s="1"/>
  <c r="C193" i="14"/>
  <c r="D106" i="12"/>
  <c r="C203" i="14" s="1"/>
  <c r="C105" i="12"/>
  <c r="B202" i="14" s="1"/>
  <c r="B192" i="14"/>
  <c r="C106" i="12"/>
  <c r="B203" i="14" s="1"/>
  <c r="B193" i="14"/>
  <c r="B196" i="14"/>
  <c r="C107" i="12"/>
  <c r="B204" i="14" s="1"/>
  <c r="D107" i="12"/>
  <c r="C204" i="14" s="1"/>
  <c r="C196" i="14"/>
  <c r="L151" i="17"/>
  <c r="L153" i="11"/>
  <c r="M108" i="11"/>
  <c r="F174" i="14"/>
  <c r="D105" i="12"/>
  <c r="C202" i="14" s="1"/>
  <c r="C192" i="14"/>
  <c r="H184" i="11" l="1"/>
  <c r="H182" i="17" s="1"/>
  <c r="L174" i="14"/>
  <c r="F37" i="8"/>
  <c r="J277" i="14"/>
  <c r="L232" i="14"/>
  <c r="N214" i="14"/>
  <c r="N147" i="11"/>
  <c r="L182" i="17"/>
  <c r="L184" i="17" s="1"/>
  <c r="H151" i="11"/>
  <c r="L184" i="11" l="1"/>
  <c r="H149" i="17"/>
  <c r="L149" i="17" s="1"/>
  <c r="L155" i="17" s="1"/>
  <c r="I236" i="14"/>
  <c r="I242" i="14" s="1"/>
  <c r="L151" i="11"/>
  <c r="L157" i="11" s="1"/>
</calcChain>
</file>

<file path=xl/sharedStrings.xml><?xml version="1.0" encoding="utf-8"?>
<sst xmlns="http://schemas.openxmlformats.org/spreadsheetml/2006/main" count="1931" uniqueCount="1063">
  <si>
    <t>Imię i nazwisko lub nazwa podmiotu</t>
  </si>
  <si>
    <t>Województwo</t>
  </si>
  <si>
    <t>Miejscowość</t>
  </si>
  <si>
    <t>Kod pocztowy</t>
  </si>
  <si>
    <t>Ulica</t>
  </si>
  <si>
    <t>Nr budynku</t>
  </si>
  <si>
    <t>Nr lokalu</t>
  </si>
  <si>
    <t>SUMA</t>
  </si>
  <si>
    <t>[Mg]</t>
  </si>
  <si>
    <t>w I półroczu</t>
  </si>
  <si>
    <t>w II półroczu</t>
  </si>
  <si>
    <t>Imię</t>
  </si>
  <si>
    <t>Nazwisko</t>
  </si>
  <si>
    <t>Data sporządzenia sprawozdania</t>
  </si>
  <si>
    <t>20 01 01</t>
  </si>
  <si>
    <t>Papier i tektura</t>
  </si>
  <si>
    <t>kolor zielony - ulegające biodegradacji</t>
  </si>
  <si>
    <t>20 01 02</t>
  </si>
  <si>
    <t>Szkło</t>
  </si>
  <si>
    <t>kolor czerwony - surowocowe</t>
  </si>
  <si>
    <t>20 01 08</t>
  </si>
  <si>
    <t>Odpady kuchenne ulegające biodegradacji</t>
  </si>
  <si>
    <r>
      <t xml:space="preserve">kolor </t>
    </r>
    <r>
      <rPr>
        <sz val="11"/>
        <color rgb="FFFF0000"/>
        <rFont val="Calibri"/>
        <family val="2"/>
        <charset val="238"/>
        <scheme val="minor"/>
      </rPr>
      <t>czerwono-</t>
    </r>
    <r>
      <rPr>
        <sz val="11"/>
        <color rgb="FF00B050"/>
        <rFont val="Calibri"/>
        <family val="2"/>
        <charset val="238"/>
        <scheme val="minor"/>
      </rPr>
      <t xml:space="preserve">zielony-  jednocześnie surowcowe i biodegradowlane  </t>
    </r>
  </si>
  <si>
    <t>20 01 10</t>
  </si>
  <si>
    <t>Odzież</t>
  </si>
  <si>
    <t xml:space="preserve">kolor niebieski - budowlano rozbiórkowe </t>
  </si>
  <si>
    <t>20 01 11</t>
  </si>
  <si>
    <t>Tekstylia</t>
  </si>
  <si>
    <t>20 01 13*</t>
  </si>
  <si>
    <t>Rozpuszczalniki</t>
  </si>
  <si>
    <t>20 01 14*</t>
  </si>
  <si>
    <t>Kwasy</t>
  </si>
  <si>
    <t>20 01 15*</t>
  </si>
  <si>
    <t>Alkalia</t>
  </si>
  <si>
    <t>20 01 17*</t>
  </si>
  <si>
    <t>Odczynniki fotograficzne</t>
  </si>
  <si>
    <t>20 01 19*</t>
  </si>
  <si>
    <t>Środki ochrony roślin I i II klasy toksyczności (bardzo toksyczne i toksyczne np. herbicydy, insektycydy)</t>
  </si>
  <si>
    <t>20 01 21*</t>
  </si>
  <si>
    <t>Lampy fluorescencyjne i inne odpady zawierające rtęć</t>
  </si>
  <si>
    <t>20 01 23*</t>
  </si>
  <si>
    <t>Urządzenia zawierające freony</t>
  </si>
  <si>
    <t>20 01 25</t>
  </si>
  <si>
    <t>Oleje i tłuszcze jadalne</t>
  </si>
  <si>
    <t>20 01 26*</t>
  </si>
  <si>
    <t>Oleje i tłuszcze inne niż wymienione w 20 01 25</t>
  </si>
  <si>
    <t>20 01 27*</t>
  </si>
  <si>
    <t>Farby, tusze, farby drukarskie, kleje, lepiszcze i żywice zawierające substancje niebezpieczne</t>
  </si>
  <si>
    <t>20 01 28</t>
  </si>
  <si>
    <t>Farby, tusze, farby drukarskie, kleje, lepiszcze i żywice inne niż wymienione w 20 01 27</t>
  </si>
  <si>
    <t>20 01 29*</t>
  </si>
  <si>
    <t>Detergenty zawierające substancje niebezpieczne</t>
  </si>
  <si>
    <t>20 01 30</t>
  </si>
  <si>
    <t>Detergenty inne niż wymienione w 20 01 29</t>
  </si>
  <si>
    <t>20 01 31*</t>
  </si>
  <si>
    <t>Leki cytotoksyczne i cytostatyczne</t>
  </si>
  <si>
    <t>20 01 32</t>
  </si>
  <si>
    <t>Leki inne niż wymienione w 20 01 31</t>
  </si>
  <si>
    <t>20 01 33*</t>
  </si>
  <si>
    <t>Baterie i akumulatory łącznie z bateriami i akumulatorami wymienionymi w 16 06 01, 16 06 02 lub 16 06 03 oraz niesortowane baterie i akumulatory zawierające te baterie</t>
  </si>
  <si>
    <t>20 01 34</t>
  </si>
  <si>
    <t>Baterie i akumulatory inne niż wymienione w 20 01 33</t>
  </si>
  <si>
    <t>20 01 35*</t>
  </si>
  <si>
    <t>20 01 36</t>
  </si>
  <si>
    <t>Zużyte urządzenia elektryczne i elektroniczne inne niż wymienione w 20 01 21, 20 01 23 i 20 01 35</t>
  </si>
  <si>
    <t>20 01 37*</t>
  </si>
  <si>
    <t>Drewno zawierające substancje niebezpieczne</t>
  </si>
  <si>
    <t>20 01 38</t>
  </si>
  <si>
    <t>Drewno inne niż wymienione w 20 01 37</t>
  </si>
  <si>
    <t>20 01 39</t>
  </si>
  <si>
    <t>Tworzywa sztuczne</t>
  </si>
  <si>
    <t>20 01 40</t>
  </si>
  <si>
    <t>Metale</t>
  </si>
  <si>
    <t>20 01 80</t>
  </si>
  <si>
    <t>Środki ochrony roślin inne niż wymienione w 20 01 19</t>
  </si>
  <si>
    <t>20 01 99</t>
  </si>
  <si>
    <t xml:space="preserve">Inne niewymienione frakcje zbierane w sposób selektywny (tylko papier, szkło, tworzywa, metale) </t>
  </si>
  <si>
    <t>20 02</t>
  </si>
  <si>
    <t xml:space="preserve">Odpady z ogrodów i parków (w tym z cmentarzy) </t>
  </si>
  <si>
    <t>20 02 01</t>
  </si>
  <si>
    <t>Odpady ulegające biodegradacji</t>
  </si>
  <si>
    <t>20 02 02</t>
  </si>
  <si>
    <t>Gleba i ziemia, w tym kamienie</t>
  </si>
  <si>
    <t>20 02 03</t>
  </si>
  <si>
    <t>Inne odpady nieulegające biodegradacji</t>
  </si>
  <si>
    <t>20 03</t>
  </si>
  <si>
    <t xml:space="preserve">Inne odpady komunalne </t>
  </si>
  <si>
    <t>20 03 01</t>
  </si>
  <si>
    <t>Niesegregowane (zmieszane) odpady komunalne</t>
  </si>
  <si>
    <t>20 03 02</t>
  </si>
  <si>
    <t>Odpady z targowisk</t>
  </si>
  <si>
    <t>20 03 07</t>
  </si>
  <si>
    <t>Odpady wielkogabarytowe</t>
  </si>
  <si>
    <t>20 03 99</t>
  </si>
  <si>
    <t>Odpady komunalne niewymienione w innych podgrupach</t>
  </si>
  <si>
    <t>15 01 01</t>
  </si>
  <si>
    <t>Opakowania z papieru i tektury</t>
  </si>
  <si>
    <t>15 01 02</t>
  </si>
  <si>
    <t>Opakowania z tworzyw sztucznych</t>
  </si>
  <si>
    <t>15 01 03</t>
  </si>
  <si>
    <t>Opakowania z drewna</t>
  </si>
  <si>
    <t>15 01 04</t>
  </si>
  <si>
    <t>Opakowania z metali</t>
  </si>
  <si>
    <t>15 01 05</t>
  </si>
  <si>
    <t>Opakowania wielomateriałowe</t>
  </si>
  <si>
    <t>15 01 06</t>
  </si>
  <si>
    <t>15 01 07</t>
  </si>
  <si>
    <t>Opakowania ze szkła</t>
  </si>
  <si>
    <t>15 01 09</t>
  </si>
  <si>
    <t>Opakowania z tekstyliów</t>
  </si>
  <si>
    <t>15 01 10*</t>
  </si>
  <si>
    <t>Opakowania zawierające pozostałości substancji niebezpiecznych lub nimi zanieczyszczone (np. środkami ochrony roślin I i II klasy toksyczności - bardzo toksyczne i toksyczne)</t>
  </si>
  <si>
    <t>15 01 11*</t>
  </si>
  <si>
    <t>Opakowania z metali zawierające niebezpieczne porowate elementy wzmocnienia konstrukcyjnego (np. azbest), włącznie z pustymi pojemnikami ciśnieniowymi</t>
  </si>
  <si>
    <t>19 05 03</t>
  </si>
  <si>
    <t>Kompost nieodpowiadający wymaganiom (nienadający się do wykorzystania)</t>
  </si>
  <si>
    <t>19 05 99</t>
  </si>
  <si>
    <t>19 12</t>
  </si>
  <si>
    <t xml:space="preserve">Odpady z mechanicznej obróbki odpadów (np. obróbki ręcznej, sortowania, zgniatania, granulowania) nieujęte w innych grupach </t>
  </si>
  <si>
    <t>19 12 01</t>
  </si>
  <si>
    <t>19 12 02</t>
  </si>
  <si>
    <t>Metale żelazne</t>
  </si>
  <si>
    <t>19 12 03</t>
  </si>
  <si>
    <t>Metale nieżelazne</t>
  </si>
  <si>
    <t>19 12 04</t>
  </si>
  <si>
    <t>Tworzywa sztuczne i guma</t>
  </si>
  <si>
    <t>19 12 05</t>
  </si>
  <si>
    <t>19 12 12</t>
  </si>
  <si>
    <t>Inne odpady (w tym zmieszane substancje i przedmioty) z mechanicznej obróbki odpadów inne niż wymienione w 19 12 11</t>
  </si>
  <si>
    <t>17 01 01</t>
  </si>
  <si>
    <t xml:space="preserve"> Odpady betonu oraz gruz betonowy z rozbiórek i remontów</t>
  </si>
  <si>
    <t>17 01 02</t>
  </si>
  <si>
    <t xml:space="preserve"> Gruz ceglany</t>
  </si>
  <si>
    <t>17 01 03</t>
  </si>
  <si>
    <t xml:space="preserve"> Odpady innych materiałów ceramicznych i elementów wyposażenia</t>
  </si>
  <si>
    <t>17 01 07</t>
  </si>
  <si>
    <t xml:space="preserve"> Zmieszane odpady z betonu, gruzu ceglanego, odpadowych materiałów ceramicznych i elementów wyposażenia inne niż wymienione w 17 01 06</t>
  </si>
  <si>
    <t>17 02 01</t>
  </si>
  <si>
    <t xml:space="preserve"> Drewno</t>
  </si>
  <si>
    <t>17 02 02</t>
  </si>
  <si>
    <t xml:space="preserve"> Szkło</t>
  </si>
  <si>
    <t>17 02 03</t>
  </si>
  <si>
    <t xml:space="preserve"> Tworzywa sztuczne</t>
  </si>
  <si>
    <t>17 03 02</t>
  </si>
  <si>
    <t xml:space="preserve"> Asfalt inny niż wymieniony w 17 03 01</t>
  </si>
  <si>
    <t>17 04 01</t>
  </si>
  <si>
    <t xml:space="preserve"> Miedź, brąz, mosiądz</t>
  </si>
  <si>
    <t>17 04 02</t>
  </si>
  <si>
    <t xml:space="preserve"> Aluminium</t>
  </si>
  <si>
    <t>17 04 03</t>
  </si>
  <si>
    <t xml:space="preserve"> Ołów</t>
  </si>
  <si>
    <t>17 04 04</t>
  </si>
  <si>
    <t xml:space="preserve"> Cynk</t>
  </si>
  <si>
    <t>17 04 05</t>
  </si>
  <si>
    <t xml:space="preserve"> Żelazo i stal</t>
  </si>
  <si>
    <t>17 04 06</t>
  </si>
  <si>
    <t xml:space="preserve"> Cyna</t>
  </si>
  <si>
    <t>17 04 07</t>
  </si>
  <si>
    <t xml:space="preserve"> Mieszaniny metali</t>
  </si>
  <si>
    <t>17 04 11</t>
  </si>
  <si>
    <t xml:space="preserve"> Kable inne niż wymienione w 17 04 10</t>
  </si>
  <si>
    <t>17 05 08</t>
  </si>
  <si>
    <t xml:space="preserve"> Tłuczeń torowy (kruszywo) inny niż wymieniony w 17 05 07</t>
  </si>
  <si>
    <t>17 06 04</t>
  </si>
  <si>
    <t xml:space="preserve"> Materiały izolacyjne inne niż wymienione w 17 06 01 i 17 06 03</t>
  </si>
  <si>
    <t>17 08 02</t>
  </si>
  <si>
    <t xml:space="preserve"> Materiały konstrukcyjne zawierające gips inne niż wymienione</t>
  </si>
  <si>
    <t>17 09 04</t>
  </si>
  <si>
    <t xml:space="preserve"> Zmieszane odpady z budowy, remontów i demontażu inne niż wymienione w 17 09 01, 17 09 02 i 17 09 03</t>
  </si>
  <si>
    <t>ex 20 03 99</t>
  </si>
  <si>
    <t xml:space="preserve"> inne niż niebezpieczne odpady budowlano-rozbiórkowe</t>
  </si>
  <si>
    <r>
      <t>Zużyte urządzenia elektryczne i elektroniczne inne niż wymienione w 20 01 21 i 20 01 23 zawierające niebezpieczne składniki (</t>
    </r>
    <r>
      <rPr>
        <vertAlign val="superscript"/>
        <sz val="11"/>
        <color theme="9" tint="-0.499984740745262"/>
        <rFont val="Calibri"/>
        <family val="2"/>
        <charset val="238"/>
        <scheme val="minor"/>
      </rPr>
      <t>1</t>
    </r>
    <r>
      <rPr>
        <sz val="11"/>
        <color theme="9" tint="-0.499984740745262"/>
        <rFont val="Calibri"/>
        <family val="2"/>
        <charset val="238"/>
        <scheme val="minor"/>
      </rPr>
      <t>)</t>
    </r>
  </si>
  <si>
    <t>kolor brązowy - niebezpieczne PSZOK</t>
  </si>
  <si>
    <t>Inne niewymienione odpady - stabilizat</t>
  </si>
  <si>
    <t xml:space="preserve">Zmieszane odpady opakowaniowe ( w części papier, szkło, tworzywa, metale, wielomateriałowe) </t>
  </si>
  <si>
    <t>l.p.</t>
  </si>
  <si>
    <t>Rodzaj danych</t>
  </si>
  <si>
    <t>Zródła danych</t>
  </si>
  <si>
    <t>Jednostka</t>
  </si>
  <si>
    <t xml:space="preserve">Dane </t>
  </si>
  <si>
    <t>Wzór zastosowany</t>
  </si>
  <si>
    <t xml:space="preserve">Nazwa Gminy (Miasta): </t>
  </si>
  <si>
    <t>opis</t>
  </si>
  <si>
    <r>
      <t xml:space="preserve">Rodzaj gminy </t>
    </r>
    <r>
      <rPr>
        <sz val="11"/>
        <color indexed="8"/>
        <rFont val="Calibri"/>
        <family val="2"/>
        <charset val="238"/>
      </rPr>
      <t xml:space="preserve">(do wyliczania poziomów redukcji składowanie odpadów ulegających biodegradacji) </t>
    </r>
  </si>
  <si>
    <t>wieś, miasto, miejsko-wiejska</t>
  </si>
  <si>
    <t>wieś= 47 kg/os/rok 1995</t>
  </si>
  <si>
    <r>
      <t xml:space="preserve">Liczba mieszkańców 
miasta w 1995 r 
</t>
    </r>
    <r>
      <rPr>
        <sz val="11"/>
        <color indexed="8"/>
        <rFont val="Calibri"/>
        <family val="2"/>
        <charset val="238"/>
      </rPr>
      <t>(155 kg/os/rok)</t>
    </r>
  </si>
  <si>
    <t>wg ewidencji ludności  w roku 1995</t>
  </si>
  <si>
    <t>osoby</t>
  </si>
  <si>
    <r>
      <t xml:space="preserve">Liczba mieszkańców 
wsi w 1995 r 
</t>
    </r>
    <r>
      <rPr>
        <sz val="11"/>
        <color indexed="8"/>
        <rFont val="Calibri"/>
        <family val="2"/>
        <charset val="238"/>
      </rPr>
      <t>(47 kg/os/rok)</t>
    </r>
  </si>
  <si>
    <t>wg danych gminy</t>
  </si>
  <si>
    <t>Masa odpadów ulegającyh biodegradacji w 1995 r [OUB 1995]</t>
  </si>
  <si>
    <t>wyliczenie z tego arkusza</t>
  </si>
  <si>
    <t>Mg</t>
  </si>
  <si>
    <t>Średnia wojewódzka - wytwarzania odpadów komunalnych</t>
  </si>
  <si>
    <t>kg/os/rok</t>
  </si>
  <si>
    <t>%</t>
  </si>
  <si>
    <t>sprawozdania firm wywozowych + dane dodatkowe z RIPOK</t>
  </si>
  <si>
    <t>MMR= Masa zmieszanych odpadów komunalnych (kod 20 03 01) przekazanych do składowania- miasto</t>
  </si>
  <si>
    <t>MMW= Masa zmieszanych odpadów komunalnych (kod 20 03 01) przekazanych do składowania- wieś</t>
  </si>
  <si>
    <t>MSR= Masa selektywnie zebranych odpadów ulegających biodegradacji przekazanych do składowania</t>
  </si>
  <si>
    <t>Uwaga: Patrz (tabela pomocnicza) udział odpadów ulegających biodegradacji w masie selektywnie zebranych odpadów ulegających biodegradacji ze strumienia odpadów komunalnych okresłony dla poszczególnych rodzajów odpadów według kodu</t>
  </si>
  <si>
    <t>P br = Mr br/Mw br [%]</t>
  </si>
  <si>
    <t xml:space="preserve">Gmina wypełnia tylko szare pola </t>
  </si>
  <si>
    <t>Pola zielone i pomarańczowe wylicza arkusz</t>
  </si>
  <si>
    <t xml:space="preserve">Dane pomocnicze </t>
  </si>
  <si>
    <t>Zawartość odpadów surowcowych w odpadach komunalnych - wg KPGO</t>
  </si>
  <si>
    <t xml:space="preserve">miejsko-wiejska liczona z proporcji </t>
  </si>
  <si>
    <t>województwo</t>
  </si>
  <si>
    <t>Łódzkie</t>
  </si>
  <si>
    <t xml:space="preserve">Dolnoślaskie </t>
  </si>
  <si>
    <t xml:space="preserve">Kujawsko-pomorskie </t>
  </si>
  <si>
    <t>Lubelskie</t>
  </si>
  <si>
    <t>Małopolskie</t>
  </si>
  <si>
    <t>Lubuskie</t>
  </si>
  <si>
    <t>Śląskie</t>
  </si>
  <si>
    <t>Mazowiecki</t>
  </si>
  <si>
    <t>Opolskie</t>
  </si>
  <si>
    <t>Podlaskie</t>
  </si>
  <si>
    <t xml:space="preserve">Podkarpackie </t>
  </si>
  <si>
    <t>Pomorskie</t>
  </si>
  <si>
    <t>Wielkopolskie</t>
  </si>
  <si>
    <t xml:space="preserve">Świętokrzyskie </t>
  </si>
  <si>
    <t>Warmińsko-mazurskie</t>
  </si>
  <si>
    <t xml:space="preserve">Zachodniopomorskie </t>
  </si>
  <si>
    <t>Zawartość odpadów biodegradowlanych odpadach komunalnych - wg rozporządzenia</t>
  </si>
  <si>
    <t>miasto = 155 kg/os/rok 1995</t>
  </si>
  <si>
    <t>2020- gmina</t>
  </si>
  <si>
    <t>Nazwa podmiotu</t>
  </si>
  <si>
    <t>Oznaczenie siedziby i adres podmiotu</t>
  </si>
  <si>
    <t>Liczba mieszkańców miasta</t>
  </si>
  <si>
    <t>Liczba mieszkańców wsi</t>
  </si>
  <si>
    <t>Liczba punktów selektywnego zbierania odpadów komunalnych, funkcjonujących na terenie gminy/związku międzygminnego</t>
  </si>
  <si>
    <t>Numer telefonu służbowego</t>
  </si>
  <si>
    <t>E-mail służbowy</t>
  </si>
  <si>
    <t>D8</t>
  </si>
  <si>
    <t>R3</t>
  </si>
  <si>
    <t>R12</t>
  </si>
  <si>
    <t>D5</t>
  </si>
  <si>
    <t>R5</t>
  </si>
  <si>
    <t>R13</t>
  </si>
  <si>
    <t>nie dotyczy</t>
  </si>
  <si>
    <t>(stan na 30 czerwca)</t>
  </si>
  <si>
    <t>Procesy wg nowej ustawy o odpadach</t>
  </si>
  <si>
    <t>rok 2012</t>
  </si>
  <si>
    <t>rok 2013</t>
  </si>
  <si>
    <t>R1</t>
  </si>
  <si>
    <t>R1 Wykorzystanie głównie jako paliwa lub innego środka wytwarzania energii(*)</t>
  </si>
  <si>
    <t xml:space="preserve">R3 </t>
  </si>
  <si>
    <t>Recykling lub regenaracja substancji organicznych, które nie są stosowane jako rozpuszczalniki (włączając kompostowanie i inne biologiczne procesy przekształcania)</t>
  </si>
  <si>
    <t>R3 Recykling lub odzysk substancji organicznych, które nie są stosowane jako rozpuszczalniki (w tym kompostowanie i inne biologiczne procesy przekształcania)(**)</t>
  </si>
  <si>
    <t>R2</t>
  </si>
  <si>
    <t>R2 Odzysk/regeneracja rozpuszczalników</t>
  </si>
  <si>
    <t>R14</t>
  </si>
  <si>
    <t xml:space="preserve">Inne działania polegające na wykorzystaniu odpadów w całości lub części </t>
  </si>
  <si>
    <t>R5 Recykling lub odzysk innych materiałów nieorganicznych(***)</t>
  </si>
  <si>
    <t>R4</t>
  </si>
  <si>
    <t>R4 Recykling lub odzysk metali i związków metali</t>
  </si>
  <si>
    <t>R11</t>
  </si>
  <si>
    <t>R11 Wykorzystywanie odpadów uzyskanych w wyniku któregokolwiek z procesów wymienionych w pozycji R1–R10</t>
  </si>
  <si>
    <t>R15</t>
  </si>
  <si>
    <t>Przetwarzanie odpadów, w celu ich przygotowania do odzysku, w tym recyklingu</t>
  </si>
  <si>
    <t>R12 Wymiana odpadów w celu poddania ich któremukolwiek z procesów wymienionych w pozycji R1–R11(****)</t>
  </si>
  <si>
    <t>R6</t>
  </si>
  <si>
    <t>R6 Regeneracja kwasów lub zasad</t>
  </si>
  <si>
    <t xml:space="preserve">Składowanie na składowiskach odpadów niebezpiecznych lub na skłądowiskach odpadów innych niż niebezpieczne </t>
  </si>
  <si>
    <t>D5 Składowanie na składowiskach w sposób celowo zaprojektowany (np. umieszczanie w uszczelnionych oddzielnych komorach, przykrytych i izolowanych od siebie wzajemnie i od środowiska itd.)</t>
  </si>
  <si>
    <t>R7</t>
  </si>
  <si>
    <t>R7 Odzysk składników stosowanych do redukcji zanieczyszczeń</t>
  </si>
  <si>
    <t>R8</t>
  </si>
  <si>
    <t>R8 Odzysk składników z katalizatorów</t>
  </si>
  <si>
    <t>R9</t>
  </si>
  <si>
    <t>R9 Powtórna rafinacja lub inne sposoby ponownego użycia olejów</t>
  </si>
  <si>
    <t>R10</t>
  </si>
  <si>
    <t>R10 Obróbka na powierzchni ziemi przynosząca korzyści dla rolnictwa lub poprawę stanu środowiska</t>
  </si>
  <si>
    <t>R13 Magazynowanie odpadów poprzedzające którykolwiek z procesów wymienionych w pozycji R1–R12 (z wyjątkiem wstępnego magazynowania u wytwórcy odpadów)</t>
  </si>
  <si>
    <t>D1</t>
  </si>
  <si>
    <t>D1 Składowanie w gruncie lub na powierzchni ziemi (np. składowiska itp.)</t>
  </si>
  <si>
    <t>D2</t>
  </si>
  <si>
    <t>D2 Przetwarzanie w glebie i ziemi (np. biodegradacja odpadów płynnych lub szlamów w glebie i ziemi itd.)</t>
  </si>
  <si>
    <t>D3</t>
  </si>
  <si>
    <t>D3 Głębokie zatłaczanie (np. zatłaczanie odpadów w postaci umożliwiającej pompowanie do odwiertów, wysadów solnych lub naturalnie powstających komór itd.)</t>
  </si>
  <si>
    <t>D4</t>
  </si>
  <si>
    <t>D4 Retencja powierzchniowa (np. umieszczanie odpadów ciekłych i szlamów w dołach, poletkach osadowych lub lagunach itd..)</t>
  </si>
  <si>
    <t>D6</t>
  </si>
  <si>
    <t>D6 Odprowadzanie do wód z wyjątkiem mórz i oceanów</t>
  </si>
  <si>
    <t>D7</t>
  </si>
  <si>
    <t>D7 Odprowadzanie do mórz i oceanów, w tym lokowanie na dnie mórz</t>
  </si>
  <si>
    <t>D8 Obróbka biologiczna, niewymieniona w innej pozycji niniejszego załącznika, w wyniku której powstają ostateczne związki lub mieszanki, które są unieszkodliwiane za pomocą któregokolwiek spośród procesów wymienionych w poz D1-D12</t>
  </si>
  <si>
    <t>D9</t>
  </si>
  <si>
    <t>D9 Obróbka fizyczno-chemiczna, niewymieniona w innej pozycji niniejszego załącznika, w wyniku której powstają ostateczne związki lub mieszaniny unieszkodliwiane za pomocą któregokolwiek spośród procesów wymienionych w pozycjach D1–D12 (np. odparowanie, suszenie, kalcynacja itp.)</t>
  </si>
  <si>
    <t>D10</t>
  </si>
  <si>
    <t>D10 Przekształcanie termiczne na lądzie</t>
  </si>
  <si>
    <t>D11</t>
  </si>
  <si>
    <t>D11 Przekształcanie termiczne na morzu(*)</t>
  </si>
  <si>
    <t>D12</t>
  </si>
  <si>
    <t>D12 Trwałe składowanie (np. umieszczanie pojemników w kopalniach itd.)</t>
  </si>
  <si>
    <t>D13</t>
  </si>
  <si>
    <t>D13 Sporządzanie mieszanki lub mieszanie przed poddaniem odpadów któremukolwiek z procesów wymienionych w pozycjach D1–D12(**)</t>
  </si>
  <si>
    <t>D14</t>
  </si>
  <si>
    <t>D14 Przepakowywanie przed poddaniem któremukolwiek z procesów wymienionych w pozycjach D1–D13</t>
  </si>
  <si>
    <t>D15</t>
  </si>
  <si>
    <t>D15 Magazynowanie poprzedzające którykolwiek z procesów wymienionych w pozycjach D1–D14 (z wyjątkiem wstępnego magazynowania u wytwórcy odpadów)</t>
  </si>
  <si>
    <t xml:space="preserve">dane gminy </t>
  </si>
  <si>
    <t>dane podmiotu/gminy</t>
  </si>
  <si>
    <t xml:space="preserve">Uo- udział    gminy/podmiotu   odbierającego odpady    komunalne    na    podstawie    umowy z właścicielem nieruchomości, o którym  mowa  w  art.  9g  ustawy ucp, w rynku usług  w roku poprzedzającym dany rok sprawozdawczy
</t>
  </si>
  <si>
    <t>D - wskaźnik uwzględniający zmiany demograficzne mieszkańców</t>
  </si>
  <si>
    <t xml:space="preserve"> LR - liczba mieszkańców na obszarze gminy w danym roku, zgodnie z danymi pochodzącymi z rejestru mieszkańców, zgodnie  z ustawą z dnia 24 września  2010 r. o ewidencji  ludności (Dz. U. z 2017 r. poz. 657), lub na podstawie danych pochodzących ze złożonych przez właścicieli nieruchomości deklaracji o wysokości opłaty za gospodarowanie odpadami komunalnymi.</t>
  </si>
  <si>
    <t>dane z ewidencji lub wg. deklaracji śmieciowych</t>
  </si>
  <si>
    <t>pierwszy rok sprawozdawczy to był 2012</t>
  </si>
  <si>
    <r>
      <t xml:space="preserve">L1995- liczba mieszkańców na obszarze gminy według danych Głównego Urzędu Statystycznego w 1995 r. (liczba osób zamieszkałych według stanu na dzie11 31 grudnia 1995 r.);
jeżeli w 1995 r. gmina nie istniała, należy przyjąć, że L 1995 = LR1. 
gdzie:
LR1 - liczba mieszkańców na obszarze gminy </t>
    </r>
    <r>
      <rPr>
        <i/>
        <sz val="11.5"/>
        <color rgb="FFFF0000"/>
        <rFont val="Times New Roman"/>
        <family val="1"/>
        <charset val="238"/>
      </rPr>
      <t>w pierwszym roku sprawozdawczym,</t>
    </r>
    <r>
      <rPr>
        <i/>
        <sz val="11.5"/>
        <color theme="1"/>
        <rFont val="Times New Roman"/>
        <family val="1"/>
        <charset val="238"/>
      </rPr>
      <t xml:space="preserve"> zgodnie z danymi pochodzącymi  z rejestru  mieszkańców,  zgodnie  z ustawą  z dnia 24 września 201O r.  o ewidencji ludności, lub na podstawie danych pochodzących ze złożonych przez właścicieli nieruchomości deklaracji o wysokości opłaty za gospodarowanie odpadami komunalnymi.
</t>
    </r>
  </si>
  <si>
    <t>liczba osób</t>
  </si>
  <si>
    <t>dane z RIPOK lub dane z firm wywozowych, które pozyskano z RIPOK</t>
  </si>
  <si>
    <t>UB1</t>
  </si>
  <si>
    <r>
      <t xml:space="preserve"> </t>
    </r>
    <r>
      <rPr>
        <b/>
        <u/>
        <sz val="10"/>
        <rFont val="Arial"/>
        <family val="2"/>
        <charset val="238"/>
      </rPr>
      <t>0,4</t>
    </r>
    <r>
      <rPr>
        <b/>
        <sz val="10"/>
        <rFont val="Arial"/>
        <family val="2"/>
        <charset val="238"/>
      </rPr>
      <t xml:space="preserve"> lub badania morfologiczne x2 razy w roku zima, lato</t>
    </r>
  </si>
  <si>
    <t>dane gminy, podmiotu, ripok</t>
  </si>
  <si>
    <t xml:space="preserve">nie robiono badań , bo tylko w przypadkach awaryjnych można składowiać 20 03 01 </t>
  </si>
  <si>
    <t xml:space="preserve">Um - udział odpadów ulegających biodegradacji w masie niesegregowanych (zmieszanych) odpadów komunalnych o kodzie 20 03 01 dla miast wynoszący 0,57 </t>
  </si>
  <si>
    <t>Uw - udział odpadów ulegających biodegradacji w masie niesegregowanych (zmieszanych) odpadów komunalnych o kodzie 2 20 03 01 dla wsi wynoszący 0,48</t>
  </si>
  <si>
    <t>wpisaana wartośc jest już skorygowana o współczyniki dla poszczególnych kodów</t>
  </si>
  <si>
    <t>MOUBR=(MMR x0,57) + (MMWx 0,48) + (MSR x US) + (MBR1 x 0,4)+(MBR2 x 0,00-0,59)</t>
  </si>
  <si>
    <t>Tr = MOUBR/OUB 1995 D [%]</t>
  </si>
  <si>
    <r>
      <t>OUB 1995=(0,155 x Lm+0,047 x Lw)*</t>
    </r>
    <r>
      <rPr>
        <b/>
        <sz val="10"/>
        <color rgb="FFFF0000"/>
        <rFont val="Arial"/>
        <family val="2"/>
        <charset val="238"/>
      </rPr>
      <t>Uo</t>
    </r>
  </si>
  <si>
    <t xml:space="preserve">mogą się zdarzyć inne odpady w gospodarstw domowych (kod 20), ale to rzadkość </t>
  </si>
  <si>
    <t>SPRAWOZDANIE PODMIOTU ODBIERAJĄCEGO ODPADY KOMUNALNE OD WŁAŚCICIELI NIERUCHOMOŚCI</t>
  </si>
  <si>
    <r>
      <t>ADRESAT</t>
    </r>
    <r>
      <rPr>
        <vertAlign val="superscript"/>
        <sz val="8.5"/>
        <color theme="1"/>
        <rFont val="Times New Roman"/>
        <family val="1"/>
        <charset val="238"/>
      </rPr>
      <t>4</t>
    </r>
    <r>
      <rPr>
        <b/>
        <vertAlign val="superscript"/>
        <sz val="8.5"/>
        <color theme="1"/>
        <rFont val="Times New Roman"/>
        <family val="1"/>
        <charset val="238"/>
      </rPr>
      <t>)</t>
    </r>
  </si>
  <si>
    <t>I. DANE PODMIOTU ODBIERAJĄCEGO ODPADY KOMUNALNE OD WŁAŚCICIELI NIERUCHOMOŚCI</t>
  </si>
  <si>
    <r>
      <t>Kod odpadów</t>
    </r>
    <r>
      <rPr>
        <vertAlign val="superscript"/>
        <sz val="8.5"/>
        <color theme="1"/>
        <rFont val="Times New Roman"/>
        <family val="1"/>
        <charset val="238"/>
      </rPr>
      <t>8)</t>
    </r>
  </si>
  <si>
    <r>
      <t>Rodzaj odpadów</t>
    </r>
    <r>
      <rPr>
        <vertAlign val="superscript"/>
        <sz val="8.5"/>
        <color theme="1"/>
        <rFont val="Times New Roman"/>
        <family val="1"/>
        <charset val="238"/>
      </rPr>
      <t>8)</t>
    </r>
  </si>
  <si>
    <r>
      <t>Masa odebranych odpadów komunalnych</t>
    </r>
    <r>
      <rPr>
        <vertAlign val="superscript"/>
        <sz val="8.5"/>
        <color theme="1"/>
        <rFont val="Times New Roman"/>
        <family val="1"/>
        <charset val="238"/>
      </rPr>
      <t>9)</t>
    </r>
    <r>
      <rPr>
        <sz val="8.5"/>
        <color theme="1"/>
        <rFont val="Times New Roman"/>
        <family val="1"/>
        <charset val="238"/>
      </rPr>
      <t xml:space="preserve"> [Mg]</t>
    </r>
  </si>
  <si>
    <t>Łączna masa odebranych odpadów komunalnych z wyłączeniem odpadów</t>
  </si>
  <si>
    <t>budowlanych i rozbiórkowych</t>
  </si>
  <si>
    <t>Łączna masa odebranych odpadów budowlanych i rozbiórkowych</t>
  </si>
  <si>
    <r>
      <t>Masa odebranych odpadów komunalnych przekazanych do zagospodarowania</t>
    </r>
    <r>
      <rPr>
        <vertAlign val="superscript"/>
        <sz val="8.5"/>
        <color theme="1"/>
        <rFont val="Times New Roman"/>
        <family val="1"/>
        <charset val="238"/>
      </rPr>
      <t>9)</t>
    </r>
    <r>
      <rPr>
        <sz val="8.5"/>
        <color theme="1"/>
        <rFont val="Times New Roman"/>
        <family val="1"/>
        <charset val="238"/>
      </rPr>
      <t xml:space="preserve"> [Mg]</t>
    </r>
  </si>
  <si>
    <t>Sposób zagospodarowania odebranych odpadów</t>
  </si>
  <si>
    <r>
      <t>komunalnych</t>
    </r>
    <r>
      <rPr>
        <vertAlign val="superscript"/>
        <sz val="8.5"/>
        <color theme="1"/>
        <rFont val="Times New Roman"/>
        <family val="1"/>
        <charset val="238"/>
      </rPr>
      <t>12)</t>
    </r>
  </si>
  <si>
    <r>
      <t>Nazwa instalacji, do której zostały przekazane odpady komunalne</t>
    </r>
    <r>
      <rPr>
        <vertAlign val="superscript"/>
        <sz val="8.5"/>
        <color theme="1"/>
        <rFont val="Times New Roman"/>
        <family val="1"/>
        <charset val="238"/>
      </rPr>
      <t>13)</t>
    </r>
  </si>
  <si>
    <r>
      <t>Adres instalacji</t>
    </r>
    <r>
      <rPr>
        <vertAlign val="superscript"/>
        <sz val="8.5"/>
        <color theme="1"/>
        <rFont val="Times New Roman"/>
        <family val="1"/>
        <charset val="238"/>
      </rPr>
      <t>13)</t>
    </r>
  </si>
  <si>
    <r>
      <t>b) informacja o odpadach komunalnych ulegających biodegradacji</t>
    </r>
    <r>
      <rPr>
        <vertAlign val="superscript"/>
        <sz val="8.5"/>
        <color theme="1"/>
        <rFont val="Times New Roman"/>
        <family val="1"/>
        <charset val="238"/>
      </rPr>
      <t>14)</t>
    </r>
  </si>
  <si>
    <t>c) dodatkowa informacja o odpadach o kodzie 20 03 01</t>
  </si>
  <si>
    <t>Lp.</t>
  </si>
  <si>
    <r>
      <t>Masa odebranych odpadów</t>
    </r>
    <r>
      <rPr>
        <vertAlign val="superscript"/>
        <sz val="8.5"/>
        <color theme="1"/>
        <rFont val="Times New Roman"/>
        <family val="1"/>
        <charset val="238"/>
      </rPr>
      <t>9)</t>
    </r>
    <r>
      <rPr>
        <sz val="8.5"/>
        <color theme="1"/>
        <rFont val="Times New Roman"/>
        <family val="1"/>
        <charset val="238"/>
      </rPr>
      <t xml:space="preserve"> [Mg]</t>
    </r>
  </si>
  <si>
    <t>Masa odpadów przekazanych</t>
  </si>
  <si>
    <r>
      <t>do składowania</t>
    </r>
    <r>
      <rPr>
        <vertAlign val="superscript"/>
        <sz val="8.5"/>
        <color theme="1"/>
        <rFont val="Times New Roman"/>
        <family val="1"/>
        <charset val="238"/>
      </rPr>
      <t>9)</t>
    </r>
    <r>
      <rPr>
        <sz val="8.5"/>
        <color theme="1"/>
        <rFont val="Times New Roman"/>
        <family val="1"/>
        <charset val="238"/>
      </rPr>
      <t xml:space="preserve"> [Mg]</t>
    </r>
  </si>
  <si>
    <r>
      <t>Masa odpadów przekazanych do termicznego przekształcania</t>
    </r>
    <r>
      <rPr>
        <vertAlign val="superscript"/>
        <sz val="8.5"/>
        <color theme="1"/>
        <rFont val="Times New Roman"/>
        <family val="1"/>
        <charset val="238"/>
      </rPr>
      <t>9)</t>
    </r>
    <r>
      <rPr>
        <sz val="8.5"/>
        <color theme="1"/>
        <rFont val="Times New Roman"/>
        <family val="1"/>
        <charset val="238"/>
      </rPr>
      <t xml:space="preserve"> [Mg]</t>
    </r>
  </si>
  <si>
    <t>do przetworzenia w procesie mechaniczno-</t>
  </si>
  <si>
    <r>
      <t>-biologicznego przetwarzania odpadów</t>
    </r>
    <r>
      <rPr>
        <vertAlign val="superscript"/>
        <sz val="8.5"/>
        <color theme="1"/>
        <rFont val="Times New Roman"/>
        <family val="1"/>
        <charset val="238"/>
      </rPr>
      <t>9)</t>
    </r>
    <r>
      <rPr>
        <sz val="8.5"/>
        <color theme="1"/>
        <rFont val="Times New Roman"/>
        <family val="1"/>
        <charset val="238"/>
      </rPr>
      <t xml:space="preserve"> (instalacje MBP)</t>
    </r>
  </si>
  <si>
    <t>Odebranych z obszarów</t>
  </si>
  <si>
    <t>miejskich</t>
  </si>
  <si>
    <t>wiejskich</t>
  </si>
  <si>
    <t>Odebranych</t>
  </si>
  <si>
    <t>z obszaru gminy</t>
  </si>
  <si>
    <r>
      <t>IV. INFORMACJA O ODEBRANYCH I MAGAZYNOWANYCH ODPADACH KOMUNALNYCH</t>
    </r>
    <r>
      <rPr>
        <vertAlign val="superscript"/>
        <sz val="8.5"/>
        <color theme="1"/>
        <rFont val="Times New Roman"/>
        <family val="1"/>
        <charset val="238"/>
      </rPr>
      <t>16)</t>
    </r>
  </si>
  <si>
    <t>Masa odebranych i magazynowanych odpadów</t>
  </si>
  <si>
    <r>
      <t>komunalnych</t>
    </r>
    <r>
      <rPr>
        <vertAlign val="superscript"/>
        <sz val="8.5"/>
        <color theme="1"/>
        <rFont val="Times New Roman"/>
        <family val="1"/>
        <charset val="238"/>
      </rPr>
      <t>9)</t>
    </r>
    <r>
      <rPr>
        <sz val="8.5"/>
        <color theme="1"/>
        <rFont val="Times New Roman"/>
        <family val="1"/>
        <charset val="238"/>
      </rPr>
      <t xml:space="preserve"> [Mg]</t>
    </r>
  </si>
  <si>
    <t>Nazwa i adres instalacji, w której zostały wytworzone odpady, powstałe z odebranych przez podmiot odpadów komunalnych, przekazane do składowania</t>
  </si>
  <si>
    <t>Kod odpadów</t>
  </si>
  <si>
    <t>Masa odpadów, powstałych po sortowaniu odpadów selektywnie odebranych,</t>
  </si>
  <si>
    <r>
      <t>przekazanych do składowania</t>
    </r>
    <r>
      <rPr>
        <vertAlign val="superscript"/>
        <sz val="9"/>
        <color theme="1"/>
        <rFont val="Times New Roman"/>
        <family val="1"/>
        <charset val="238"/>
      </rPr>
      <t>9),19)</t>
    </r>
    <r>
      <rPr>
        <sz val="9"/>
        <color theme="1"/>
        <rFont val="Times New Roman"/>
        <family val="1"/>
        <charset val="238"/>
      </rPr>
      <t xml:space="preserve"> [Mg]</t>
    </r>
  </si>
  <si>
    <t>Nazwa i adres składowiska, na które przekazano odpady do składowania</t>
  </si>
  <si>
    <t>zawierająca frakcje ulegające biodegradacji</t>
  </si>
  <si>
    <t>zawierająca frakcje nieulegające biodegradacji</t>
  </si>
  <si>
    <t>Frakcja</t>
  </si>
  <si>
    <t>o wielkości co najmniej</t>
  </si>
  <si>
    <t>od 0 do 80 mm</t>
  </si>
  <si>
    <t>o wielkości powyżej 80 mm</t>
  </si>
  <si>
    <t>Masa całego strumienia odpadów</t>
  </si>
  <si>
    <r>
      <t>b) masa odpadów, powstałych po sortowaniu zmieszanych (niesegregowanych) odpadów komunalnych odebranych, przekazanych do składowania</t>
    </r>
    <r>
      <rPr>
        <vertAlign val="superscript"/>
        <sz val="9"/>
        <color theme="1"/>
        <rFont val="Times New Roman"/>
        <family val="1"/>
        <charset val="238"/>
      </rPr>
      <t>18)</t>
    </r>
  </si>
  <si>
    <t>Nazwa i adres instalacji, w której zostały wytworzone odpady, powstałe z odebranych przez podmiot odpadów komunalnych, przekazane</t>
  </si>
  <si>
    <t>do składowania</t>
  </si>
  <si>
    <t>Masa odpadów, powstałych po sortowaniu zmieszanych odpadów komunalnych odebranych,</t>
  </si>
  <si>
    <t>VI. INFORMACJA O ODPADACH PRZYGOTOWANYCH DO PONOWNEGO UŻYCIA, PODDANYCH RECYKLINGOWI I INNYM PROCESOM ODZYSKU, ORAZ O OSIĄGNIĘTYCH POZIOMACH RECYKLINGU, PRZYGOTOWANIA DO PONOWNEGO UŻYCIA I ODZYSKU INNYMI METODAMI ORAZ</t>
  </si>
  <si>
    <t>OGRANICZENIA MASY ODPADÓW KOMUNALNYCH ULEGAJĄCYCH BIODEGRADACJI PRZEKAZYWANYCH DO SKŁADOWANIA</t>
  </si>
  <si>
    <t>do przygotowania do ponownego użycia i recyklingu</t>
  </si>
  <si>
    <r>
      <t>Kod odpadów</t>
    </r>
    <r>
      <rPr>
        <vertAlign val="superscript"/>
        <sz val="9"/>
        <color theme="1"/>
        <rFont val="Times New Roman"/>
        <family val="1"/>
        <charset val="238"/>
      </rPr>
      <t>8)</t>
    </r>
  </si>
  <si>
    <r>
      <t>Rodzaj odpadów</t>
    </r>
    <r>
      <rPr>
        <vertAlign val="superscript"/>
        <sz val="9"/>
        <color theme="1"/>
        <rFont val="Times New Roman"/>
        <family val="1"/>
        <charset val="238"/>
      </rPr>
      <t>8)</t>
    </r>
  </si>
  <si>
    <r>
      <t>Masa odpadów komunalnych</t>
    </r>
    <r>
      <rPr>
        <vertAlign val="superscript"/>
        <sz val="9"/>
        <color theme="1"/>
        <rFont val="Times New Roman"/>
        <family val="1"/>
        <charset val="238"/>
      </rPr>
      <t>9)</t>
    </r>
    <r>
      <rPr>
        <sz val="9"/>
        <color theme="1"/>
        <rFont val="Times New Roman"/>
        <family val="1"/>
        <charset val="238"/>
      </rPr>
      <t xml:space="preserve"> [Mg]</t>
    </r>
  </si>
  <si>
    <t>Masa odpadów przekazanych do</t>
  </si>
  <si>
    <r>
      <t>przygotowania do ponownego użycia i recyklingu</t>
    </r>
    <r>
      <rPr>
        <vertAlign val="superscript"/>
        <sz val="9"/>
        <color theme="1"/>
        <rFont val="Times New Roman"/>
        <family val="1"/>
        <charset val="238"/>
      </rPr>
      <t>9)</t>
    </r>
    <r>
      <rPr>
        <sz val="9"/>
        <color theme="1"/>
        <rFont val="Times New Roman"/>
        <family val="1"/>
        <charset val="238"/>
      </rPr>
      <t xml:space="preserve"> [Mg]</t>
    </r>
  </si>
  <si>
    <r>
      <t>b) informacja o masie odpadów przekazanych do przygotowania do ponownego użycia i recyklingu</t>
    </r>
    <r>
      <rPr>
        <vertAlign val="superscript"/>
        <sz val="9"/>
        <color theme="1"/>
        <rFont val="Times New Roman"/>
        <family val="1"/>
        <charset val="238"/>
      </rPr>
      <t>22)</t>
    </r>
  </si>
  <si>
    <r>
      <t>do przygotowania do ponownego użycia i recyklingu</t>
    </r>
    <r>
      <rPr>
        <vertAlign val="superscript"/>
        <sz val="9"/>
        <color theme="1"/>
        <rFont val="Times New Roman"/>
        <family val="1"/>
        <charset val="238"/>
      </rPr>
      <t>9)</t>
    </r>
    <r>
      <rPr>
        <sz val="9"/>
        <color theme="1"/>
        <rFont val="Times New Roman"/>
        <family val="1"/>
        <charset val="238"/>
      </rPr>
      <t xml:space="preserve"> [Mg]</t>
    </r>
  </si>
  <si>
    <t>c) informacja o osiągniętym poziomie recyklingu i przygotowania do ponownego użycia odpadów komunalnych:</t>
  </si>
  <si>
    <t>papieru, metali, tworzyw sztucznych i szkła</t>
  </si>
  <si>
    <r>
      <t>w I półroczu</t>
    </r>
    <r>
      <rPr>
        <vertAlign val="superscript"/>
        <sz val="9"/>
        <color theme="1"/>
        <rFont val="Times New Roman"/>
        <family val="1"/>
        <charset val="238"/>
      </rPr>
      <t>23)</t>
    </r>
  </si>
  <si>
    <r>
      <t xml:space="preserve">w ciągu całego roku </t>
    </r>
    <r>
      <rPr>
        <vertAlign val="superscript"/>
        <sz val="9"/>
        <color theme="1"/>
        <rFont val="Times New Roman"/>
        <family val="1"/>
        <charset val="238"/>
      </rPr>
      <t>23)</t>
    </r>
  </si>
  <si>
    <t>Łączna masa odpadów komunalnych: papieru, metali, tworzyw sztucznych i szkła przekazanych do przygotowania</t>
  </si>
  <si>
    <r>
      <t>do ponownego użycia i recyklingu</t>
    </r>
    <r>
      <rPr>
        <vertAlign val="superscript"/>
        <sz val="9"/>
        <color theme="1"/>
        <rFont val="Times New Roman"/>
        <family val="1"/>
        <charset val="238"/>
      </rPr>
      <t>9)</t>
    </r>
    <r>
      <rPr>
        <sz val="9"/>
        <color theme="1"/>
        <rFont val="Times New Roman"/>
        <family val="1"/>
        <charset val="238"/>
      </rPr>
      <t xml:space="preserve"> [Mg]</t>
    </r>
  </si>
  <si>
    <t>Łączna masa odebranych odpadów komunalnych od właścicieli</t>
  </si>
  <si>
    <r>
      <t>nieruchomości</t>
    </r>
    <r>
      <rPr>
        <vertAlign val="superscript"/>
        <sz val="9"/>
        <color theme="1"/>
        <rFont val="Times New Roman"/>
        <family val="1"/>
        <charset val="238"/>
      </rPr>
      <t>9),</t>
    </r>
    <r>
      <rPr>
        <sz val="9"/>
        <color theme="1"/>
        <rFont val="Times New Roman"/>
        <family val="1"/>
        <charset val="238"/>
      </rPr>
      <t xml:space="preserve"> </t>
    </r>
    <r>
      <rPr>
        <vertAlign val="superscript"/>
        <sz val="9"/>
        <color theme="1"/>
        <rFont val="Times New Roman"/>
        <family val="1"/>
        <charset val="238"/>
      </rPr>
      <t>24)</t>
    </r>
    <r>
      <rPr>
        <sz val="9"/>
        <color theme="1"/>
        <rFont val="Times New Roman"/>
        <family val="1"/>
        <charset val="238"/>
      </rPr>
      <t xml:space="preserve"> [Mg]</t>
    </r>
  </si>
  <si>
    <t>Udział morfologiczny papieru, metali, tworzyw sztucznych,</t>
  </si>
  <si>
    <r>
      <t>szkła i wielomateriałowych w składzie morfologicznym odpadów komunalnych</t>
    </r>
    <r>
      <rPr>
        <vertAlign val="superscript"/>
        <sz val="9"/>
        <color theme="1"/>
        <rFont val="Times New Roman"/>
        <family val="1"/>
        <charset val="238"/>
      </rPr>
      <t>25),</t>
    </r>
    <r>
      <rPr>
        <sz val="9"/>
        <color theme="1"/>
        <rFont val="Times New Roman"/>
        <family val="1"/>
        <charset val="238"/>
      </rPr>
      <t xml:space="preserve"> </t>
    </r>
    <r>
      <rPr>
        <vertAlign val="superscript"/>
        <sz val="9"/>
        <color theme="1"/>
        <rFont val="Times New Roman"/>
        <family val="1"/>
        <charset val="238"/>
      </rPr>
      <t>26)</t>
    </r>
    <r>
      <rPr>
        <sz val="9"/>
        <color theme="1"/>
        <rFont val="Times New Roman"/>
        <family val="1"/>
        <charset val="238"/>
      </rPr>
      <t xml:space="preserve"> [%]</t>
    </r>
  </si>
  <si>
    <r>
      <t>Osiągnięty poziom recyklingu i przygotowania do ponownego użycia</t>
    </r>
    <r>
      <rPr>
        <vertAlign val="superscript"/>
        <sz val="9"/>
        <color theme="1"/>
        <rFont val="Times New Roman"/>
        <family val="1"/>
        <charset val="238"/>
      </rPr>
      <t>27)</t>
    </r>
    <r>
      <rPr>
        <sz val="9"/>
        <color theme="1"/>
        <rFont val="Times New Roman"/>
        <family val="1"/>
        <charset val="238"/>
      </rPr>
      <t xml:space="preserve"> papieru,</t>
    </r>
  </si>
  <si>
    <r>
      <t>metali, tworzyw sztucznych i szkła</t>
    </r>
    <r>
      <rPr>
        <vertAlign val="superscript"/>
        <sz val="9"/>
        <color theme="1"/>
        <rFont val="Times New Roman"/>
        <family val="1"/>
        <charset val="238"/>
      </rPr>
      <t>25)</t>
    </r>
    <r>
      <rPr>
        <sz val="9"/>
        <color theme="1"/>
        <rFont val="Times New Roman"/>
        <family val="1"/>
        <charset val="238"/>
      </rPr>
      <t xml:space="preserve"> [%]</t>
    </r>
  </si>
  <si>
    <r>
      <t>d) informacja o masie odpadów budowlanych i rozbiórkowych będących odpadami komunalnymi</t>
    </r>
    <r>
      <rPr>
        <vertAlign val="superscript"/>
        <sz val="9"/>
        <color theme="1"/>
        <rFont val="Times New Roman"/>
        <family val="1"/>
        <charset val="238"/>
      </rPr>
      <t>28)</t>
    </r>
    <r>
      <rPr>
        <sz val="9"/>
        <color theme="1"/>
        <rFont val="Times New Roman"/>
        <family val="1"/>
        <charset val="238"/>
      </rPr>
      <t xml:space="preserve">, </t>
    </r>
    <r>
      <rPr>
        <b/>
        <sz val="9"/>
        <color theme="1"/>
        <rFont val="Times New Roman"/>
        <family val="1"/>
        <charset val="238"/>
      </rPr>
      <t>przekazanych</t>
    </r>
  </si>
  <si>
    <t>do przygotowania do ponownego użycia, recyklingu i innych procesów odzysku</t>
  </si>
  <si>
    <r>
      <t>Masa odebranych odpadów komunalnych</t>
    </r>
    <r>
      <rPr>
        <vertAlign val="superscript"/>
        <sz val="9"/>
        <color theme="1"/>
        <rFont val="Times New Roman"/>
        <family val="1"/>
        <charset val="238"/>
      </rPr>
      <t>9)</t>
    </r>
  </si>
  <si>
    <t>Masa odpadów przekazanych do przygotowania do ponownego</t>
  </si>
  <si>
    <r>
      <t>użycia, recyklingu i innych procesów odzysku</t>
    </r>
    <r>
      <rPr>
        <vertAlign val="superscript"/>
        <sz val="9"/>
        <color theme="1"/>
        <rFont val="Times New Roman"/>
        <family val="1"/>
        <charset val="238"/>
      </rPr>
      <t>9)</t>
    </r>
    <r>
      <rPr>
        <sz val="9"/>
        <color theme="1"/>
        <rFont val="Times New Roman"/>
        <family val="1"/>
        <charset val="238"/>
      </rPr>
      <t xml:space="preserve"> [Mg]</t>
    </r>
  </si>
  <si>
    <t>e) informacja o osiągniętym poziomie recyklingu, przygotowania do ponownego użycia i odzysku innymi metodami</t>
  </si>
  <si>
    <t>innych niż niebezpieczne odpadów budowlanych i rozbiórkowych stanowiących odpady komunalne</t>
  </si>
  <si>
    <r>
      <t>w ciągu całego roku</t>
    </r>
    <r>
      <rPr>
        <vertAlign val="superscript"/>
        <sz val="9"/>
        <color theme="1"/>
        <rFont val="Times New Roman"/>
        <family val="1"/>
        <charset val="238"/>
      </rPr>
      <t>23)</t>
    </r>
  </si>
  <si>
    <t>Łączna masa odebranych innych niż niebezpieczne odpadów</t>
  </si>
  <si>
    <r>
      <t>budowlanych i rozbiórkowych</t>
    </r>
    <r>
      <rPr>
        <vertAlign val="superscript"/>
        <sz val="9"/>
        <color theme="1"/>
        <rFont val="Times New Roman"/>
        <family val="1"/>
        <charset val="238"/>
      </rPr>
      <t>9)</t>
    </r>
    <r>
      <rPr>
        <sz val="9"/>
        <color theme="1"/>
        <rFont val="Times New Roman"/>
        <family val="1"/>
        <charset val="238"/>
      </rPr>
      <t xml:space="preserve"> [Mg]</t>
    </r>
  </si>
  <si>
    <r>
      <t>Osiągnięty poziom recyklingu, przygotowania do ponownego użycia i odzysku innymi metodami</t>
    </r>
    <r>
      <rPr>
        <vertAlign val="superscript"/>
        <sz val="9"/>
        <color theme="1"/>
        <rFont val="Times New Roman"/>
        <family val="1"/>
        <charset val="238"/>
      </rPr>
      <t>27)</t>
    </r>
    <r>
      <rPr>
        <sz val="9"/>
        <color theme="1"/>
        <rFont val="Times New Roman"/>
        <family val="1"/>
        <charset val="238"/>
      </rPr>
      <t xml:space="preserve"> innych niż niebezpieczne odpadów budowlanych i rozbiórkowych stanowiących odpady</t>
    </r>
  </si>
  <si>
    <r>
      <t>komunalne</t>
    </r>
    <r>
      <rPr>
        <vertAlign val="superscript"/>
        <sz val="9"/>
        <color theme="1"/>
        <rFont val="Times New Roman"/>
        <family val="1"/>
        <charset val="238"/>
      </rPr>
      <t>25)</t>
    </r>
    <r>
      <rPr>
        <sz val="9"/>
        <color theme="1"/>
        <rFont val="Times New Roman"/>
        <family val="1"/>
        <charset val="238"/>
      </rPr>
      <t xml:space="preserve"> [%]</t>
    </r>
  </si>
  <si>
    <t>f) informacja o osiągniętym poziomie ograniczenia masy odpadów komunalnych ulegających biodegradacji</t>
  </si>
  <si>
    <t>przekazywanych do składowania</t>
  </si>
  <si>
    <r>
      <t>Masa odpadów komunalnych ulegających biodegradacji wytworzona w 1995 r.</t>
    </r>
    <r>
      <rPr>
        <vertAlign val="superscript"/>
        <sz val="9"/>
        <color theme="1"/>
        <rFont val="Times New Roman"/>
        <family val="1"/>
        <charset val="238"/>
      </rPr>
      <t>9),</t>
    </r>
    <r>
      <rPr>
        <sz val="9"/>
        <color theme="1"/>
        <rFont val="Times New Roman"/>
        <family val="1"/>
        <charset val="238"/>
      </rPr>
      <t xml:space="preserve"> </t>
    </r>
    <r>
      <rPr>
        <vertAlign val="superscript"/>
        <sz val="9"/>
        <color theme="1"/>
        <rFont val="Times New Roman"/>
        <family val="1"/>
        <charset val="238"/>
      </rPr>
      <t>25),</t>
    </r>
    <r>
      <rPr>
        <sz val="9"/>
        <color theme="1"/>
        <rFont val="Times New Roman"/>
        <family val="1"/>
        <charset val="238"/>
      </rPr>
      <t xml:space="preserve"> </t>
    </r>
    <r>
      <rPr>
        <vertAlign val="superscript"/>
        <sz val="9"/>
        <color theme="1"/>
        <rFont val="Times New Roman"/>
        <family val="1"/>
        <charset val="238"/>
      </rPr>
      <t>29)</t>
    </r>
    <r>
      <rPr>
        <sz val="9"/>
        <color theme="1"/>
        <rFont val="Times New Roman"/>
        <family val="1"/>
        <charset val="238"/>
      </rPr>
      <t xml:space="preserve"> [Mg]</t>
    </r>
  </si>
  <si>
    <t>Masa odpadów ulegających biodegradacji zebranych, odebranych i przetworzonych ze strumienia odpadów komunalnych z obszaru danej gminy, przekazanych do</t>
  </si>
  <si>
    <r>
      <t>składowania</t>
    </r>
    <r>
      <rPr>
        <vertAlign val="superscript"/>
        <sz val="9"/>
        <color theme="1"/>
        <rFont val="Times New Roman"/>
        <family val="1"/>
        <charset val="238"/>
      </rPr>
      <t>9)</t>
    </r>
    <r>
      <rPr>
        <sz val="9"/>
        <color theme="1"/>
        <rFont val="Times New Roman"/>
        <family val="1"/>
        <charset val="238"/>
      </rPr>
      <t xml:space="preserve"> </t>
    </r>
    <r>
      <rPr>
        <sz val="9"/>
        <color theme="1"/>
        <rFont val="Symbol"/>
        <family val="1"/>
        <charset val="2"/>
      </rPr>
      <t>-</t>
    </r>
    <r>
      <rPr>
        <sz val="9"/>
        <color theme="1"/>
        <rFont val="Times New Roman"/>
        <family val="1"/>
        <charset val="238"/>
      </rPr>
      <t xml:space="preserve"> M</t>
    </r>
    <r>
      <rPr>
        <vertAlign val="subscript"/>
        <sz val="9"/>
        <color theme="1"/>
        <rFont val="Times New Roman"/>
        <family val="1"/>
        <charset val="238"/>
      </rPr>
      <t>OUBR</t>
    </r>
    <r>
      <rPr>
        <vertAlign val="superscript"/>
        <sz val="9"/>
        <color theme="1"/>
        <rFont val="Times New Roman"/>
        <family val="1"/>
        <charset val="238"/>
      </rPr>
      <t>29)</t>
    </r>
    <r>
      <rPr>
        <sz val="9"/>
        <color theme="1"/>
        <rFont val="Times New Roman"/>
        <family val="1"/>
        <charset val="238"/>
      </rPr>
      <t xml:space="preserve"> [Mg]</t>
    </r>
  </si>
  <si>
    <r>
      <t>Osiągnięty poziom ograniczenia masy odpadów komunalnych ulegających biodegradacji przekazywanych do składowania</t>
    </r>
    <r>
      <rPr>
        <vertAlign val="superscript"/>
        <sz val="9"/>
        <color theme="1"/>
        <rFont val="Times New Roman"/>
        <family val="1"/>
        <charset val="238"/>
      </rPr>
      <t>25),</t>
    </r>
  </si>
  <si>
    <r>
      <t xml:space="preserve">29), 30) </t>
    </r>
    <r>
      <rPr>
        <sz val="9"/>
        <color theme="1"/>
        <rFont val="Times New Roman"/>
        <family val="1"/>
        <charset val="238"/>
      </rPr>
      <t>[%]</t>
    </r>
  </si>
  <si>
    <r>
      <t>VII. LICZBA WŁAŚCICIELI NIERUCHOMOŚCI, OD KTÓRYCH ZOSTAŁY ODEBRANE ODPADY KOMUNALNE</t>
    </r>
    <r>
      <rPr>
        <vertAlign val="superscript"/>
        <sz val="9"/>
        <color theme="1"/>
        <rFont val="Times New Roman"/>
        <family val="1"/>
        <charset val="238"/>
      </rPr>
      <t>31)</t>
    </r>
  </si>
  <si>
    <t>(stan na 31 grudnia)</t>
  </si>
  <si>
    <t>Liczba właścicieli</t>
  </si>
  <si>
    <t>nieruchomości</t>
  </si>
  <si>
    <t>VIII. DANE OSOBY WYPEŁNIAJĄCEJ SPRAWOZDANIE</t>
  </si>
  <si>
    <r>
      <t>Numer telefonu służbowego</t>
    </r>
    <r>
      <rPr>
        <vertAlign val="superscript"/>
        <sz val="9"/>
        <color theme="1"/>
        <rFont val="Times New Roman"/>
        <family val="1"/>
        <charset val="238"/>
      </rPr>
      <t>32)</t>
    </r>
  </si>
  <si>
    <r>
      <t>E-mail służbowy</t>
    </r>
    <r>
      <rPr>
        <vertAlign val="superscript"/>
        <sz val="9"/>
        <color theme="1"/>
        <rFont val="Times New Roman"/>
        <family val="1"/>
        <charset val="238"/>
      </rPr>
      <t>32)</t>
    </r>
  </si>
  <si>
    <r>
      <t>Podpis własnoręczny</t>
    </r>
    <r>
      <rPr>
        <vertAlign val="superscript"/>
        <sz val="9"/>
        <color theme="1"/>
        <rFont val="Times New Roman"/>
        <family val="1"/>
        <charset val="238"/>
      </rPr>
      <t>33)</t>
    </r>
    <r>
      <rPr>
        <sz val="9"/>
        <color theme="1"/>
        <rFont val="Times New Roman"/>
        <family val="1"/>
        <charset val="238"/>
      </rPr>
      <t xml:space="preserve"> albo kwalifikowany podpis elektroniczny, albo podpis potwierdzony profilem zaufanym ePUAP</t>
    </r>
    <r>
      <rPr>
        <vertAlign val="superscript"/>
        <sz val="9"/>
        <color theme="1"/>
        <rFont val="Times New Roman"/>
        <family val="1"/>
        <charset val="238"/>
      </rPr>
      <t>34)</t>
    </r>
    <r>
      <rPr>
        <sz val="9"/>
        <color theme="1"/>
        <rFont val="Times New Roman"/>
        <family val="1"/>
        <charset val="238"/>
      </rPr>
      <t xml:space="preserve"> podmiotu odbierającego odpady komunalne od właścicieli nieruchomości lub osoby upoważnionej do reprezentowania podmiotu odbierającego odpady komunalne od właścicieli nieruchomości</t>
    </r>
  </si>
  <si>
    <t xml:space="preserve">Objaśnienia: </t>
  </si>
  <si>
    <t>1)</t>
  </si>
  <si>
    <t>Wypełnia podmiot odbierający odpady komunalne od właścicieli nieruchomości.</t>
  </si>
  <si>
    <t>2)</t>
  </si>
  <si>
    <t>3)</t>
  </si>
  <si>
    <t>4)</t>
  </si>
  <si>
    <t>5)</t>
  </si>
  <si>
    <t>Numer rejestrowy, o którym mowa w art. 9c ust. 7 ustawy z dnia 13 września 1996 r.             o utrzymaniu czystości i porządku w gminach (Dz. U. z 2018 r. poz. 1454).</t>
  </si>
  <si>
    <t>6)</t>
  </si>
  <si>
    <t>Numer rejestrowy, o którym mowa w art. 54 ustawy z dnia 14 grudnia 2012 r. o odpadach (Dz. U. z 2018 r. poz. 992, 1000, 1479, 1544, 1564 i 1592).</t>
  </si>
  <si>
    <t>7)</t>
  </si>
  <si>
    <t>8)</t>
  </si>
  <si>
    <t>Należy podać  zgodnie  z  przepisami  wydanymi  na  podstawie  art. 4 ust. 3 ustawy z dnia 14 grudnia 2012 r. o odpadach.</t>
  </si>
  <si>
    <r>
      <t xml:space="preserve">9) </t>
    </r>
    <r>
      <rPr>
        <sz val="9.5"/>
        <color theme="1"/>
        <rFont val="Times New Roman"/>
        <family val="1"/>
        <charset val="238"/>
      </rPr>
      <t>Należy podać masę odpadów z dokładnością do trzeciego miejsca po przecinku. W przypadku gdy masa odpadów jest mniejsza niż 1 kg, należy podać masę z dokładnością do 0,1 kg          w przeliczeniu na Mg.</t>
    </r>
  </si>
  <si>
    <r>
      <t xml:space="preserve">11) </t>
    </r>
    <r>
      <rPr>
        <sz val="9.5"/>
        <color theme="1"/>
        <rFont val="Times New Roman"/>
        <family val="1"/>
        <charset val="238"/>
      </rPr>
      <t>Należy uwzględnić wszystkie rodzaje odebranych odpadów, z wyłączeniem odpadów o kodach wymienionych w przypisie 14.</t>
    </r>
  </si>
  <si>
    <r>
      <t xml:space="preserve">15)   </t>
    </r>
    <r>
      <rPr>
        <sz val="9.5"/>
        <color theme="1"/>
        <rFont val="Times New Roman"/>
        <family val="1"/>
        <charset val="238"/>
      </rPr>
      <t>Dotyczy pozostałych procesów innych niż wymienione w dziale III w lit. c w kolumnach 2, 3, 4 i 5.</t>
    </r>
  </si>
  <si>
    <r>
      <t xml:space="preserve">17) </t>
    </r>
    <r>
      <rPr>
        <sz val="9.5"/>
        <color theme="1"/>
        <rFont val="Times New Roman"/>
        <family val="1"/>
        <charset val="238"/>
      </rPr>
      <t>Należy co najmniej uwzględnić odpady o kodach: 19 12 12, 19 12 01, 19 12 07, 19 12 08.</t>
    </r>
  </si>
  <si>
    <r>
      <t xml:space="preserve">18)    </t>
    </r>
    <r>
      <rPr>
        <sz val="9.5"/>
        <color theme="1"/>
        <rFont val="Times New Roman"/>
        <family val="1"/>
        <charset val="238"/>
      </rPr>
      <t>Należy co najmniej  uwzględnić odpady o kodach: 19 12 12, 19 05 03, 19 05 99, 19 06 04,    19 12 01, 19 12 07, 19 12 08.</t>
    </r>
  </si>
  <si>
    <r>
      <t xml:space="preserve">20) </t>
    </r>
    <r>
      <rPr>
        <sz val="9.5"/>
        <color theme="1"/>
        <rFont val="Times New Roman"/>
        <family val="1"/>
        <charset val="238"/>
      </rPr>
      <t>Dotyczy odpadów o kodzie 19  12  12, 19  05 03, 19 05  99, 19  06  04 –  frakcji  o  wielkości od 0 do 80 mm w przypadku posiadania wyników badań.</t>
    </r>
  </si>
  <si>
    <r>
      <t xml:space="preserve">23) </t>
    </r>
    <r>
      <rPr>
        <sz val="9.5"/>
        <color theme="1"/>
        <rFont val="Times New Roman"/>
        <family val="1"/>
        <charset val="238"/>
      </rPr>
      <t>Należy wypełnić również w przypadku sprawozdania sporządzanego za drugie półrocze.</t>
    </r>
  </si>
  <si>
    <r>
      <t xml:space="preserve">24) </t>
    </r>
    <r>
      <rPr>
        <sz val="9.5"/>
        <color theme="1"/>
        <rFont val="Times New Roman"/>
        <family val="1"/>
        <charset val="238"/>
      </rPr>
      <t>Należy podać sumę wszystkich odebranych odpadów komunalnych z wyłączeniem odpadów budowlanych i rozbiórkowych będących odpadami komunalnymi.</t>
    </r>
  </si>
  <si>
    <r>
      <t xml:space="preserve">25)    </t>
    </r>
    <r>
      <rPr>
        <sz val="9.5"/>
        <color theme="1"/>
        <rFont val="Times New Roman"/>
        <family val="1"/>
        <charset val="238"/>
      </rPr>
      <t>Wypełnia podmiot, o którym mowa w art. 9n ust. 4 ustawy z dnia 13 września 1996 r.            o utrzymaniu czystości i porządku w gminach, w ostatnim składanym za dany rok sprawozdaniu.</t>
    </r>
  </si>
  <si>
    <r>
      <t xml:space="preserve">26) </t>
    </r>
    <r>
      <rPr>
        <sz val="9.5"/>
        <color theme="1"/>
        <rFont val="Times New Roman"/>
        <family val="1"/>
        <charset val="238"/>
      </rPr>
      <t>Na podstawie aktualnego Krajowego Planu Gospodarki Odpadami lub na podstawie badań morfologii odpadów komunalnych wykonanych na zlecenie podmiotu.</t>
    </r>
  </si>
  <si>
    <r>
      <t xml:space="preserve">27) </t>
    </r>
    <r>
      <rPr>
        <sz val="9.5"/>
        <color theme="1"/>
        <rFont val="Times New Roman"/>
        <family val="1"/>
        <charset val="238"/>
      </rPr>
      <t>Poziom recyklingu, przygotowania do ponownego użycia i odzysku innymi metodami oblicza się zgodnie z przepisami wydanymi na podstawie art. 3b ust. 2 ustawy z dnia 13 września 1996 r. o utrzymaniu czystości i porządku w gminach.</t>
    </r>
  </si>
  <si>
    <r>
      <t xml:space="preserve">30)    </t>
    </r>
    <r>
      <rPr>
        <sz val="9.5"/>
        <color theme="1"/>
        <rFont val="Times New Roman"/>
        <family val="1"/>
        <charset val="238"/>
      </rPr>
      <t>Zgodnie z przepisami art. 3c ust. 1 ustawy z dnia 13 września 1996 r. o utrzymaniu czystości i porządku w gminach w roku 2020 poziom jest wyznaczony do dnia 16 lipca 2020 r.</t>
    </r>
  </si>
  <si>
    <r>
      <t xml:space="preserve">32) </t>
    </r>
    <r>
      <rPr>
        <sz val="9.5"/>
        <color theme="1"/>
        <rFont val="Times New Roman"/>
        <family val="1"/>
        <charset val="238"/>
      </rPr>
      <t>O ile posiada.</t>
    </r>
  </si>
  <si>
    <r>
      <t xml:space="preserve">33) </t>
    </r>
    <r>
      <rPr>
        <sz val="9.5"/>
        <color theme="1"/>
        <rFont val="Times New Roman"/>
        <family val="1"/>
        <charset val="238"/>
      </rPr>
      <t>Dotyczy postaci papierowej sprawozdania.</t>
    </r>
  </si>
  <si>
    <t>Podmiot odbierający odpady komunalne od właścicieli nieruchomości, na podstawie umowy z gminą i jednocześnie na podstawie umów z właścicielami nieruchomości, przekazuje dwa oddzielne sprawozdania w tym zakresie.</t>
  </si>
  <si>
    <t>Podmiot, który w danym półroczu nie odbierał na terenie danej gminy odpadów komunalnych, w dziale II w pozycji „Masa odebranych odpadów komunalnych” wpisuje „0” i przekazuje sprawozdanie zerowe. W przypadku   gdy   podmiot   odbierający   odpady   komunalne   na   podstawie   umowy    z właścicielem  nieruchomości  odbierał  na   terenie   danej   gminy   odpady   komunalne  od właścicieli nieruchomości w pierwszym półroczu i nie odbierał odpadów komunalnych    w drugim półroczu, w sprawozdaniu zerowym za drugie półrocze wypełnia dodatkowo dział VI sprawozdania.</t>
  </si>
  <si>
    <t>Należy wpisać wójta, burmistrza lub prezydenta miasta właściwego ze względu na obszar prowadzenia działalności w zakresie odbierania odpadów komunalnych od właścicieli nieruchomości.</t>
  </si>
  <si>
    <r>
      <t xml:space="preserve">10) </t>
    </r>
    <r>
      <rPr>
        <sz val="9.5"/>
        <color theme="1"/>
        <rFont val="Times New Roman"/>
        <family val="1"/>
        <charset val="238"/>
      </rPr>
      <t>Należy podać informacje o odpadach odebranych od właścicieli nieruchomości i przekazanych do zagospodarowania. W dziale III nie należy uwzględniać informacji o odpadach odebranych i magazynowanych przez podmiot odbierający odpady komunalne.</t>
    </r>
  </si>
  <si>
    <r>
      <t xml:space="preserve">12)    </t>
    </r>
    <r>
      <rPr>
        <sz val="9.5"/>
        <color theme="1"/>
        <rFont val="Times New Roman"/>
        <family val="1"/>
        <charset val="238"/>
      </rPr>
      <t>Przez  sposób  zagospodarowania  odpadów  komunalnych  rozumie  się  procesy  odzysku wymienione w załączniku nr 1 do ustawy z dnia 14 grudnia 2012 r. o odpadach oraz procesy unieszkodliwiania odpadów wymienione w załączniku nr 2 do tej ustawy. W przypadku przekazania odpadów osobie fizycznej zgodnie z przepisami wydanymi na podstawie art. 27 ust. 10 ustawy z dnia 14 grudnia 2012 r. o odpadach należy wpisać słownie „przekazanie osobom fizycznym”. W przypadku przekazania odpadów do przetwarzania poza instalacjami lub urządzeniami zgodnie z przepisami wydanymi na podstawie art. 30 ust. 5 ustawy z dnia 14 grudnia 2012 r. o odpadach należy wpisać słownie „odzysk poza instalacjami lub  urządzeniami”. W przypadku przekazywania odpadów komunalnych za pośrednictwem zbierającego do instalacji zgodnie z art. 9e ust. 1 pkt 1 ustawy z dnia 13 września 1996 r.        o utrzymaniu czystości i porządku w gminach należy podać ostateczny sposób zagospodarowania odpadów komunalnych w tej instalacji.</t>
    </r>
  </si>
  <si>
    <r>
      <t xml:space="preserve">13) </t>
    </r>
    <r>
      <rPr>
        <sz val="9.5"/>
        <color theme="1"/>
        <rFont val="Times New Roman"/>
        <family val="1"/>
        <charset val="238"/>
      </rPr>
      <t xml:space="preserve">Należy wpisać adres miejsca, gdzie przekazano odpady komunalne </t>
    </r>
    <r>
      <rPr>
        <sz val="9.5"/>
        <color theme="1"/>
        <rFont val="Symbol"/>
        <family val="1"/>
        <charset val="2"/>
      </rPr>
      <t>-</t>
    </r>
    <r>
      <rPr>
        <sz val="9.5"/>
        <color theme="1"/>
        <rFont val="Times New Roman"/>
        <family val="1"/>
        <charset val="238"/>
      </rPr>
      <t xml:space="preserve"> miejsce prowadzenia działalności posiadacza odpadów przejmującego odpad. W przypadku przekazywania odpadów komunalnych za pośrednictwem innego zbierającego do instalacji zgodnie z art. 9e ust. 1 pkt 1 ustawy z dnia 13 września 1996 r. o utrzymaniu czystości i porządku w gminach należy podać adres tej instalacji. W  przypadku  przekazania  odpadów  osobie  fizycznej  zgodnie  z  przepisami  wydanymi  na podstawie art. 27 ust. 10 ustawy z dnia 14 grudnia 2012 r. o odpadach lub w przypadku przekazania  odpadów   do   przetwarzania   poza   instalacjami   lub   urządzeniami   zgodnie z przepisami  wydanymi  na  podstawie  art.  30  ust.  5  ustawy  z  dnia  14  grudnia  2012  r.  o odpadach nie należy uzupełniać kolumn „Nazwa instalacji, do której zostały przekazane odpady komunalne” oraz „Adres instalacji”.</t>
    </r>
  </si>
  <si>
    <r>
      <t xml:space="preserve">14) </t>
    </r>
    <r>
      <rPr>
        <sz val="9.5"/>
        <color theme="1"/>
        <rFont val="Times New Roman"/>
        <family val="1"/>
        <charset val="238"/>
      </rPr>
      <t>Należy uwzględnić odpady o kodach: 15 01 01, 15 01 03, 15 01 05, ex 15 01 06 – w części zawierającej papier, tekturę, drewno i tekstylia z włókien naturalnych, ex 15 01 09 opakowania z tekstyliów z włókien naturalnych, 20 01 01, 20 01 08, 20 01 10, 20 01 11, 20 01 25, 20 01 38, 20 02 01, 20 03 02, zgodnie z przepisami wydanymi na podstawie art. 4 ust. 3 ustawy z dnia 14 grudnia 2012 r. o odpadach.</t>
    </r>
  </si>
  <si>
    <r>
      <t xml:space="preserve">16) </t>
    </r>
    <r>
      <rPr>
        <sz val="9.5"/>
        <color theme="1"/>
        <rFont val="Times New Roman"/>
        <family val="1"/>
        <charset val="238"/>
      </rPr>
      <t>Należy podać informacje o masie odpadów odebranych i magazynowanych przez podmiot odbierający według stanu na koniec okresu, którego dotyczy sprawozdanie. Dotyczy wszystkich odebranych i magazynowanych odpadów, które nie zostały przekazane do dalszego zagospodarowania.</t>
    </r>
  </si>
  <si>
    <r>
      <t xml:space="preserve">19) </t>
    </r>
    <r>
      <rPr>
        <sz val="9.5"/>
        <color theme="1"/>
        <rFont val="Times New Roman"/>
        <family val="1"/>
        <charset val="238"/>
      </rPr>
      <t>Należy podać masę odpadów z podziałem na frakcję o wielkości co najmniej od 0 do 80 mm i frakcję o wielkości powyżej 80 mm. W przypadku braku podziału strumienia na frakcje należy podać masę całego strumienia odpadów o kodzie 19 12 12. Dla pozostałych odpadów należy wypełnić jedynie kolumnę „Masa całego strumienia odpadów”.</t>
    </r>
  </si>
  <si>
    <r>
      <t xml:space="preserve">21) </t>
    </r>
    <r>
      <rPr>
        <sz val="9.5"/>
        <color theme="1"/>
        <rFont val="Times New Roman"/>
        <family val="1"/>
        <charset val="238"/>
      </rPr>
      <t>Należy uwzględnić odpady o kodach: 15 01 01, 15 01 02, 15 01 04, 15 01 05, ex 15 01 06 w części zawierającej papier, metal, tworzywa sztuczne, szkło, opakowania wielomateriałowe, 15 01 07, 19 12 01, 19 12 02, 19 12 03, 19 12 04, 19 12 05, 20 01 01, 20 01 02, 20 01 39, 20 01 40, ex 20 01 99 – odpady papieru, metali, tworzyw sztucznych       i szkła, zgodnie z przepisami wydanymi na podstawie art. 4 ust. 3 ustawy z dnia 14 grudnia 2012 r. o odpadach. Dotyczy masy odpadów, która została odebrana przez podmiot sporządzający sprawozdanie oraz przekazana do zagospodarowania.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t>
    </r>
  </si>
  <si>
    <r>
      <t xml:space="preserve">22) </t>
    </r>
    <r>
      <rPr>
        <sz val="9.5"/>
        <color theme="1"/>
        <rFont val="Times New Roman"/>
        <family val="1"/>
        <charset val="238"/>
      </rPr>
      <t xml:space="preserve">Należy podać informacje o odpadach przekazanych do przygotowania do ponownego użycia i recyklingu innych niż wymienione w dziale VI w lit. a sprawozdania. </t>
    </r>
  </si>
  <si>
    <r>
      <t xml:space="preserve">28)    </t>
    </r>
    <r>
      <rPr>
        <sz val="9.5"/>
        <color theme="1"/>
        <rFont val="Times New Roman"/>
        <family val="1"/>
        <charset val="238"/>
      </rPr>
      <t>Należy uwzględnić odpady o kodach: 17 01 01, 17 01 02, 17 01 03, 17 01 07, 17 02 01, 17 02 02, 17 02 03, 17 03 02, 17 04 01, 17 04 02, 17 04 03, 17 04 04, 17 04 05, 17 04 06, 17  04  07,  17  04  11,  17  05  08,  17  06  04,  17  08  02,  17  09  04,  ex  20  03  99  –  inne niż niebezpieczne odpady  budowlane  i  rozbiórkowe,  zgodnie  z  przepisami   wydanymi na podstawie art. 4 ust. 3 ustawy z dnia 14 grudnia 2012 r. o odpadach.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 lub innych procesów odzysku. Dotyczy masy odpadów, która została odebrana przez podmiot sporządzający sprawozdanie oraz przekazana do zagospodarowania.</t>
    </r>
  </si>
  <si>
    <r>
      <t xml:space="preserve">29) </t>
    </r>
    <r>
      <rPr>
        <sz val="9.5"/>
        <color theme="1"/>
        <rFont val="Times New Roman"/>
        <family val="1"/>
        <charset val="238"/>
      </rPr>
      <t>Zgodnie z przepisami wydanymi na podstawie art. 3c ust. 2 ustawy z dnia 13 września 1996 r. o utrzymaniu czystości i porządku w gminach.</t>
    </r>
  </si>
  <si>
    <r>
      <t xml:space="preserve">31)    </t>
    </r>
    <r>
      <rPr>
        <sz val="9.5"/>
        <color theme="1"/>
        <rFont val="Times New Roman"/>
        <family val="1"/>
        <charset val="238"/>
      </rPr>
      <t xml:space="preserve">Wypełnia podmiot, o którym mowa w art. 9n ust. 4 ustawy z dnia 13 września 1996 r.            o utrzymaniu czystości i porządku w gminach. Podmiot ten dołącza do sprawozdania wykaz właścicieli nieruchomości, z którymi  w  okresie  objętym  sprawozdaniem  zawarł  umowy na odbieranie odpadów komunalnych, a także wykaz właścicieli nieruchomości, z którymi umowy te uległy rozwiązaniu lub wygasły. W wykazie zamieszcza się  imię  i  nazwisko albo nazwę oraz adres właściciela nieruchomości, a także adres nieruchomości, a w przypadku rozwiązania umowy </t>
    </r>
    <r>
      <rPr>
        <sz val="9.5"/>
        <color theme="1"/>
        <rFont val="Symbol"/>
        <family val="1"/>
        <charset val="2"/>
      </rPr>
      <t>-</t>
    </r>
    <r>
      <rPr>
        <sz val="9.5"/>
        <color theme="1"/>
        <rFont val="Times New Roman"/>
        <family val="1"/>
        <charset val="238"/>
      </rPr>
      <t xml:space="preserve"> informację, do kiedy umowa obowiązywała.</t>
    </r>
  </si>
  <si>
    <r>
      <t xml:space="preserve">34) </t>
    </r>
    <r>
      <rPr>
        <sz val="9.5"/>
        <color theme="1"/>
        <rFont val="Times New Roman"/>
        <family val="1"/>
        <charset val="238"/>
      </rPr>
      <t>Dotyczy postaci elektronicznej sprawozdania.</t>
    </r>
  </si>
  <si>
    <t>W dziale II należy podać informacje o odpadach odebranych i przekazanych do zagospodarowania oraz odebranych i magazynowanych.</t>
  </si>
  <si>
    <t xml:space="preserve">Rejestr Działalności Regulowanej </t>
  </si>
  <si>
    <t>BDO</t>
  </si>
  <si>
    <r>
      <t>Numer rejestrowy nadany przez wójta, burmistrza lub prezydenta miasta</t>
    </r>
    <r>
      <rPr>
        <vertAlign val="superscript"/>
        <sz val="8.5"/>
        <color theme="1"/>
        <rFont val="Times New Roman"/>
        <family val="1"/>
        <charset val="238"/>
      </rPr>
      <t xml:space="preserve">5): </t>
    </r>
    <r>
      <rPr>
        <vertAlign val="superscript"/>
        <sz val="8.5"/>
        <color rgb="FFFF0000"/>
        <rFont val="Times New Roman"/>
        <family val="1"/>
        <charset val="238"/>
      </rPr>
      <t xml:space="preserve">numer z Rejestru Działalności Regulowanej </t>
    </r>
  </si>
  <si>
    <r>
      <t>Numer rejestrowy nadany przez marszałka województwa</t>
    </r>
    <r>
      <rPr>
        <vertAlign val="superscript"/>
        <sz val="8.5"/>
        <color theme="1"/>
        <rFont val="Times New Roman"/>
        <family val="1"/>
        <charset val="238"/>
      </rPr>
      <t>6)</t>
    </r>
    <r>
      <rPr>
        <vertAlign val="superscript"/>
        <sz val="8.5"/>
        <color rgb="FFFF0000"/>
        <rFont val="Times New Roman"/>
        <family val="1"/>
        <charset val="238"/>
      </rPr>
      <t xml:space="preserve"> numer BDO</t>
    </r>
  </si>
  <si>
    <r>
      <t>II. INFORMACJA O ODEBRANYCH ODPADACH KOMUNALNYCH</t>
    </r>
    <r>
      <rPr>
        <vertAlign val="superscript"/>
        <sz val="8.5"/>
        <color theme="1"/>
        <rFont val="Times New Roman"/>
        <family val="1"/>
        <charset val="238"/>
      </rPr>
      <t>7)</t>
    </r>
    <r>
      <rPr>
        <vertAlign val="superscript"/>
        <sz val="8.5"/>
        <color rgb="FFFF0000"/>
        <rFont val="Times New Roman"/>
        <family val="1"/>
        <charset val="238"/>
      </rPr>
      <t xml:space="preserve"> </t>
    </r>
    <r>
      <rPr>
        <vertAlign val="superscript"/>
        <sz val="14"/>
        <color rgb="FFFF0000"/>
        <rFont val="Times New Roman"/>
        <family val="1"/>
        <charset val="238"/>
      </rPr>
      <t>wszystkie odebrane w okresie sprawozdawczym , nieważne czy przetworzone czy magazynowane (2 sprawozdania osobno  na zlecenie gminy,  osobno dla działalności wolnorynkowej)</t>
    </r>
  </si>
  <si>
    <t>Odpady komunalne niewymienione w innych podgrupach - popioły</t>
  </si>
  <si>
    <r>
      <t xml:space="preserve">W przypadku przekazania odpadów osobie fizycznej zgodnie z przepisami wydanymi na podstawie art. 27 ust. 10 ustawy z dnia 14 grudnia 2012 r. o odpadach należy wpisać słownie </t>
    </r>
    <r>
      <rPr>
        <b/>
        <sz val="12"/>
        <color rgb="FFFF0000"/>
        <rFont val="Calibri"/>
        <family val="2"/>
        <charset val="238"/>
        <scheme val="minor"/>
      </rPr>
      <t>„przekazanie osobom fizycznym”</t>
    </r>
  </si>
  <si>
    <r>
      <t xml:space="preserve">W przypadku przekazania odpadów do przetwarzania poza instalacjami lub urządzeniami zgodnie z przepisami wydanymi na podstawie art. 30 ust. 5 ustawy z dnia 14 grudnia 2012 r. o odpadach należy wpisać słownie </t>
    </r>
    <r>
      <rPr>
        <b/>
        <sz val="12"/>
        <color rgb="FFFF0000"/>
        <rFont val="Calibri"/>
        <family val="2"/>
        <charset val="238"/>
        <scheme val="minor"/>
      </rPr>
      <t xml:space="preserve">„odzysk poza instalacjami lub  urządzeniami”. </t>
    </r>
  </si>
  <si>
    <r>
      <t xml:space="preserve">W przypadku przekazywania odpadów komunalnych za pośrednictwem zbierającego do instalacji zgodnie z art. 9e ust. 1 pkt 1 ustawy z dnia 13 września 1996 r.        o utrzymaniu czystości i porządku w gminach należy podać ostateczny </t>
    </r>
    <r>
      <rPr>
        <b/>
        <sz val="12"/>
        <color rgb="FFFF0000"/>
        <rFont val="Calibri"/>
        <family val="2"/>
        <charset val="238"/>
        <scheme val="minor"/>
      </rPr>
      <t>sposób zagospodarowania odpadów komunalnych w tej instalacji.</t>
    </r>
  </si>
  <si>
    <t>Nie ujmujemy kodów: 15 01 01, 15 01 03, 15 01 05, ex 15 01 06 – w części zawierającej papier, tekturę, drewno i tekstylia z włókien naturalnych, ex 15 01 09 opakowania z tekstyliów z włókien naturalnych, 20 01 01, 20 01 08, 20 01 10, 20 01 11, 20 01 25, 20 01 38, 20 02 01, 20 03 02, zgodnie z przepisami wydanymi na podstawie art. 4 ust. 3 ustawy z dnia 14 grudnia 2012 r. o odpadach.</t>
  </si>
  <si>
    <r>
      <t>III. INFORMACJA O SPOSOBIE ZAGOSPODAROWANIA ODEBRANYCH ODPADÓW KOMUNALNYCH</t>
    </r>
    <r>
      <rPr>
        <vertAlign val="superscript"/>
        <sz val="8.5"/>
        <color theme="1"/>
        <rFont val="Times New Roman"/>
        <family val="1"/>
        <charset val="238"/>
      </rPr>
      <t xml:space="preserve">10) </t>
    </r>
    <r>
      <rPr>
        <vertAlign val="superscript"/>
        <sz val="8.5"/>
        <color rgb="FFFF0000"/>
        <rFont val="Times New Roman"/>
        <family val="1"/>
        <charset val="238"/>
      </rPr>
      <t>tylko te poddane przetworzenieu, nie podajemy przekazanych do magazynowania</t>
    </r>
  </si>
  <si>
    <t>magazyn</t>
  </si>
  <si>
    <t>tu nie może być pokazane bo poszło do magazynu</t>
  </si>
  <si>
    <r>
      <t>a) informacja o odpadach komunalnych nieulegających biodegradacji</t>
    </r>
    <r>
      <rPr>
        <vertAlign val="superscript"/>
        <sz val="8.5"/>
        <color theme="1"/>
        <rFont val="Times New Roman"/>
        <family val="1"/>
        <charset val="238"/>
      </rPr>
      <t xml:space="preserve">11) </t>
    </r>
    <r>
      <rPr>
        <vertAlign val="superscript"/>
        <sz val="14"/>
        <color rgb="FFFF0000"/>
        <rFont val="Times New Roman"/>
        <family val="1"/>
        <charset val="238"/>
      </rPr>
      <t>UWAGA nie wpisujemy biodegradowalnych</t>
    </r>
  </si>
  <si>
    <t>Składowisko w Lasku 4</t>
  </si>
  <si>
    <t>V. INFORMACJA O MASIE POZOSTAŁOŚCI Z SORTOWANIA I POZOSTAŁOŚCI Z MECHANICZNO-BIOLOGICZNEGO PRZETWARZANIA, PRZEZNACZONYCH DO SKŁADOWANIA, POWSTAŁYCH Z ODEBRANYCH PRZEZ PODMIOT ODPADÓW KOMUNALNYCH</t>
  </si>
  <si>
    <r>
      <t xml:space="preserve">a) masa odpadów, powstałych </t>
    </r>
    <r>
      <rPr>
        <b/>
        <sz val="9"/>
        <color rgb="FFFF0000"/>
        <rFont val="Times New Roman"/>
        <family val="1"/>
        <charset val="238"/>
      </rPr>
      <t>po sortowaniu odpadów selektywnie odebranyc</t>
    </r>
    <r>
      <rPr>
        <b/>
        <sz val="9"/>
        <color theme="1"/>
        <rFont val="Times New Roman"/>
        <family val="1"/>
        <charset val="238"/>
      </rPr>
      <t>h, przekazanych do składowania</t>
    </r>
    <r>
      <rPr>
        <vertAlign val="superscript"/>
        <sz val="9"/>
        <color theme="1"/>
        <rFont val="Times New Roman"/>
        <family val="1"/>
        <charset val="238"/>
      </rPr>
      <t xml:space="preserve">17) </t>
    </r>
    <r>
      <rPr>
        <vertAlign val="superscript"/>
        <sz val="12"/>
        <color rgb="FFFF0000"/>
        <rFont val="Times New Roman"/>
        <family val="1"/>
        <charset val="238"/>
      </rPr>
      <t>Należy co najmniej uwzględnić odpady o kodach: 19 12 12, 19 12 01, 19 12 07, 19 12 08.</t>
    </r>
  </si>
  <si>
    <r>
      <t xml:space="preserve">od 0 do 80 mm </t>
    </r>
    <r>
      <rPr>
        <sz val="9"/>
        <color rgb="FFFF0000"/>
        <rFont val="Times New Roman"/>
        <family val="1"/>
        <charset val="238"/>
      </rPr>
      <t>(UB2)</t>
    </r>
  </si>
  <si>
    <r>
      <t>Wartość parametru AT4 [mg O</t>
    </r>
    <r>
      <rPr>
        <vertAlign val="subscript"/>
        <sz val="9"/>
        <color theme="1"/>
        <rFont val="Times New Roman"/>
        <family val="1"/>
        <charset val="238"/>
      </rPr>
      <t>2</t>
    </r>
    <r>
      <rPr>
        <sz val="9"/>
        <color theme="1"/>
        <rFont val="Times New Roman"/>
        <family val="1"/>
        <charset val="238"/>
      </rPr>
      <t>/g]</t>
    </r>
    <r>
      <rPr>
        <vertAlign val="superscript"/>
        <sz val="9"/>
        <color theme="1"/>
        <rFont val="Times New Roman"/>
        <family val="1"/>
        <charset val="238"/>
      </rPr>
      <t>20)</t>
    </r>
    <r>
      <rPr>
        <vertAlign val="superscript"/>
        <sz val="12"/>
        <color theme="1"/>
        <rFont val="Times New Roman"/>
        <family val="1"/>
        <charset val="238"/>
      </rPr>
      <t xml:space="preserve"> </t>
    </r>
    <r>
      <rPr>
        <vertAlign val="superscript"/>
        <sz val="12"/>
        <color rgb="FFFF0000"/>
        <rFont val="Times New Roman"/>
        <family val="1"/>
        <charset val="238"/>
      </rPr>
      <t xml:space="preserve">z 12 badań comieśiecznych średnia arytmetyczna </t>
    </r>
  </si>
  <si>
    <t>zagniłe</t>
  </si>
  <si>
    <t>Dane z RIPOK</t>
  </si>
  <si>
    <t>Dane z sortowni</t>
  </si>
  <si>
    <r>
      <t xml:space="preserve">a) informacja o masie odpadów komunalnych: </t>
    </r>
    <r>
      <rPr>
        <b/>
        <sz val="9"/>
        <color rgb="FFFF0000"/>
        <rFont val="Times New Roman"/>
        <family val="1"/>
        <charset val="238"/>
      </rPr>
      <t>papieru, metali, tworzyw sztucznych i szkła</t>
    </r>
    <r>
      <rPr>
        <vertAlign val="superscript"/>
        <sz val="9"/>
        <color rgb="FFFF0000"/>
        <rFont val="Times New Roman"/>
        <family val="1"/>
        <charset val="238"/>
      </rPr>
      <t>21)</t>
    </r>
    <r>
      <rPr>
        <sz val="9"/>
        <color rgb="FFFF0000"/>
        <rFont val="Times New Roman"/>
        <family val="1"/>
        <charset val="238"/>
      </rPr>
      <t xml:space="preserve"> </t>
    </r>
    <r>
      <rPr>
        <b/>
        <sz val="9"/>
        <rFont val="Times New Roman"/>
        <family val="1"/>
        <charset val="238"/>
      </rPr>
      <t>przekazanych</t>
    </r>
  </si>
  <si>
    <t>Dane z RIPOK dot surowcowych odzyskanych ze zmieszanych i dane z innych istalacji w zakresie surowcowych</t>
  </si>
  <si>
    <t>informacja z instalacji, zbierajacego:</t>
  </si>
  <si>
    <r>
      <t>Masa odpadów komunalnych</t>
    </r>
    <r>
      <rPr>
        <vertAlign val="superscript"/>
        <sz val="9"/>
        <color theme="1"/>
        <rFont val="Times New Roman"/>
        <family val="1"/>
        <charset val="238"/>
      </rPr>
      <t>9)</t>
    </r>
    <r>
      <rPr>
        <sz val="9"/>
        <color theme="1"/>
        <rFont val="Times New Roman"/>
        <family val="1"/>
        <charset val="238"/>
      </rPr>
      <t xml:space="preserve"> [Mg] </t>
    </r>
  </si>
  <si>
    <t>kompost</t>
  </si>
  <si>
    <r>
      <rPr>
        <b/>
        <sz val="8.5"/>
        <color rgb="FFFF0000"/>
        <rFont val="Times New Roman"/>
        <family val="1"/>
        <charset val="238"/>
      </rPr>
      <t>ZA 2  PÓŁROCZE 2018r. ROKU</t>
    </r>
    <r>
      <rPr>
        <vertAlign val="superscript"/>
        <sz val="8.5"/>
        <color theme="1"/>
        <rFont val="Times New Roman"/>
        <family val="1"/>
        <charset val="238"/>
      </rPr>
      <t>1),</t>
    </r>
    <r>
      <rPr>
        <sz val="8.5"/>
        <color theme="1"/>
        <rFont val="Times New Roman"/>
        <family val="1"/>
        <charset val="238"/>
      </rPr>
      <t xml:space="preserve"> </t>
    </r>
    <r>
      <rPr>
        <vertAlign val="superscript"/>
        <sz val="8.5"/>
        <color theme="1"/>
        <rFont val="Times New Roman"/>
        <family val="1"/>
        <charset val="238"/>
      </rPr>
      <t>2),</t>
    </r>
    <r>
      <rPr>
        <sz val="8.5"/>
        <color theme="1"/>
        <rFont val="Times New Roman"/>
        <family val="1"/>
        <charset val="238"/>
      </rPr>
      <t xml:space="preserve"> </t>
    </r>
    <r>
      <rPr>
        <vertAlign val="superscript"/>
        <sz val="8.5"/>
        <color theme="1"/>
        <rFont val="Times New Roman"/>
        <family val="1"/>
        <charset val="238"/>
      </rPr>
      <t xml:space="preserve">3) </t>
    </r>
    <r>
      <rPr>
        <vertAlign val="superscript"/>
        <sz val="12"/>
        <color rgb="FFFF0000"/>
        <rFont val="Times New Roman"/>
        <family val="1"/>
        <charset val="238"/>
      </rPr>
      <t xml:space="preserve">odbieranie odpadów na podstawie umowy z gminą </t>
    </r>
  </si>
  <si>
    <t>przekazanie mebli osobom fizycznym</t>
  </si>
  <si>
    <t>dane z poprzedniego sprawozdania</t>
  </si>
  <si>
    <t>dane z poprzedniego  sprawozdania</t>
  </si>
  <si>
    <t>Łączna masa innych niż niebezpieczne odpadów budowlanych i rozbiórkowych przekazanych do przygotowania do ponownego użycia, recyklingu i innych procesów odzysku 9) [Mg]</t>
  </si>
  <si>
    <t>przepisać z poprzednigo sprawozdania</t>
  </si>
  <si>
    <t>Uo=1</t>
  </si>
  <si>
    <t xml:space="preserve">Podmiot działający na zlecenie Gminy nie musi wypełniac poziomów </t>
  </si>
  <si>
    <t>w tym półroczu AT 4 dla frakcji &lt;80 mm była &lt;10 mg O2/g sm</t>
  </si>
  <si>
    <t>MMR =0</t>
  </si>
  <si>
    <t>MMW=0</t>
  </si>
  <si>
    <t xml:space="preserve">MSRt= 2 (4 t teksytiów x 0,5) </t>
  </si>
  <si>
    <t>UB1=15% (2 badania morfologii)</t>
  </si>
  <si>
    <r>
      <t xml:space="preserve">od 0 do 80 mm </t>
    </r>
    <r>
      <rPr>
        <sz val="9"/>
        <color rgb="FFFF0000"/>
        <rFont val="Times New Roman"/>
        <family val="1"/>
        <charset val="238"/>
      </rPr>
      <t>(doliczyć do UB2)</t>
    </r>
  </si>
  <si>
    <t>(doliczyć do UB1)</t>
  </si>
  <si>
    <t>II półrocze</t>
  </si>
  <si>
    <t>I półrocze</t>
  </si>
  <si>
    <t xml:space="preserve">MSRt= 0 </t>
  </si>
  <si>
    <t>MBR2=300</t>
  </si>
  <si>
    <t>UB2=0 (badania AT &lt;10 mg O2/mg s.m.)</t>
  </si>
  <si>
    <t>UB2=0,29  (badania AT =10 mg O2/mg s.m.)</t>
  </si>
  <si>
    <t>MBR2=300+1,25</t>
  </si>
  <si>
    <t>MBR1=300+6,25</t>
  </si>
  <si>
    <r>
      <t xml:space="preserve">21) </t>
    </r>
    <r>
      <rPr>
        <sz val="9.5"/>
        <color theme="9" tint="-0.499984740745262"/>
        <rFont val="Times New Roman"/>
        <family val="1"/>
        <charset val="238"/>
      </rPr>
      <t>Należy uwzględnić odpady o kodach: 15 01 01, 15 01 02, 15 01 04, 15 01 05, ex 15 01 06 w części zawierającej papier, metal, tworzywa sztuczne, szkło, opakowania wielomateriałowe, 15 01 07, 19 12 01, 19 12 02, 19 12 03, 19 12 04, 19 12 05, 20 01 01, 20 01 02, 20 01 39, 20 01 40, ex 20 01 99 – odpady papieru, metali, tworzyw sztucznych       i szkła, zgodnie z przepisami wydanymi na podstawie art. 4 ust. 3 ustawy z dnia 14 grudnia 2012 r. o odpadach. Dotyczy masy odpadów, która została odebrana przez podmiot sporządzający sprawozdanie oraz przekazana do zagospodarowania.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t>
    </r>
  </si>
  <si>
    <r>
      <t xml:space="preserve">22) </t>
    </r>
    <r>
      <rPr>
        <sz val="9.5"/>
        <color theme="9" tint="-0.499984740745262"/>
        <rFont val="Times New Roman"/>
        <family val="1"/>
        <charset val="238"/>
      </rPr>
      <t xml:space="preserve">Należy podać informacje o odpadach przekazanych do przygotowania do ponownego użycia i recyklingu innych niż wymienione w dziale VI w lit. a sprawozdania. </t>
    </r>
  </si>
  <si>
    <r>
      <t>Masa odpadów przekazanych do poddania innym procesom przetwarzania</t>
    </r>
    <r>
      <rPr>
        <vertAlign val="superscript"/>
        <sz val="8.5"/>
        <rFont val="Times New Roman"/>
        <family val="1"/>
        <charset val="238"/>
      </rPr>
      <t>9),15)</t>
    </r>
    <r>
      <rPr>
        <sz val="8.5"/>
        <rFont val="Times New Roman"/>
        <family val="1"/>
        <charset val="238"/>
      </rPr>
      <t xml:space="preserve"> [Mg]</t>
    </r>
  </si>
  <si>
    <r>
      <t>do przetworzenia w procesie mechanicznego przetwarzania odpadów</t>
    </r>
    <r>
      <rPr>
        <vertAlign val="superscript"/>
        <sz val="8.5"/>
        <rFont val="Times New Roman"/>
        <family val="1"/>
        <charset val="238"/>
      </rPr>
      <t>9)</t>
    </r>
    <r>
      <rPr>
        <sz val="8.5"/>
        <rFont val="Times New Roman"/>
        <family val="1"/>
        <charset val="238"/>
      </rPr>
      <t xml:space="preserve"> (sortownie) [Mg]</t>
    </r>
  </si>
  <si>
    <r>
      <t xml:space="preserve">Frakcja o wielkości powyżej 80 mm </t>
    </r>
    <r>
      <rPr>
        <sz val="9"/>
        <color rgb="FFFF0000"/>
        <rFont val="Times New Roman"/>
        <family val="1"/>
        <charset val="238"/>
      </rPr>
      <t>(UB1 = 0,4 lub badania morfologiczne 2 razy w roku, średnia arytmetyczna)</t>
    </r>
  </si>
  <si>
    <t>odzyskane z 15 01 06</t>
  </si>
  <si>
    <t>wzór wolnorynkowy</t>
  </si>
  <si>
    <t>udział w rynku Uo</t>
  </si>
  <si>
    <t>bez budowlanki</t>
  </si>
  <si>
    <t xml:space="preserve">woj.. Łodzkie, w grupie miasto do 50 tys mieszkańców </t>
  </si>
  <si>
    <t>MBR1=20 (przekazano jako pre RDF , składowano 20 t frakcji &gt; 80 mm o cieple spalania &lt;6Mj/kg, zawartośc organiki 15%</t>
  </si>
  <si>
    <t>MBR2=70</t>
  </si>
  <si>
    <t>SPRAWOZDANIE PODMIOTU PROWADZĄCEGO PUNKT SELEKTYWNEGO ZBIERANIA</t>
  </si>
  <si>
    <t>ODPADÓW KOMUNALNYCH</t>
  </si>
  <si>
    <t>ZA …… ROK</t>
  </si>
  <si>
    <r>
      <t>ADRESAT</t>
    </r>
    <r>
      <rPr>
        <vertAlign val="superscript"/>
        <sz val="9"/>
        <color theme="1"/>
        <rFont val="Times New Roman"/>
        <family val="1"/>
        <charset val="238"/>
      </rPr>
      <t>1)</t>
    </r>
  </si>
  <si>
    <t>I.  DANE PODMIOTU PROWADZĄCEGO PUNKT SELEKTYWNEGO ZBIERANIA ODPADÓW KOMUNALNYCH</t>
  </si>
  <si>
    <t>Numer decyzji w sprawie wydania zezwolenia na zbieranie odpadów i organ wydający</t>
  </si>
  <si>
    <r>
      <t>Numer rejestrowy nadany przez marszałka województwa</t>
    </r>
    <r>
      <rPr>
        <vertAlign val="superscript"/>
        <sz val="9"/>
        <color theme="1"/>
        <rFont val="Times New Roman"/>
        <family val="1"/>
        <charset val="238"/>
      </rPr>
      <t>2)</t>
    </r>
  </si>
  <si>
    <t>Oznaczenie miejsca, w którym jest prowadzony punkt selektywnego zbierania odpadów komunalnych</t>
  </si>
  <si>
    <r>
      <t>II. INFORMACJA O ZEBRANYCH ODPADACH KOMUNALNYCH</t>
    </r>
    <r>
      <rPr>
        <vertAlign val="superscript"/>
        <sz val="9"/>
        <color theme="1"/>
        <rFont val="Times New Roman"/>
        <family val="1"/>
        <charset val="238"/>
      </rPr>
      <t>3)</t>
    </r>
  </si>
  <si>
    <r>
      <t>Kod odpadów</t>
    </r>
    <r>
      <rPr>
        <vertAlign val="superscript"/>
        <sz val="9"/>
        <color theme="1"/>
        <rFont val="Times New Roman"/>
        <family val="1"/>
        <charset val="238"/>
      </rPr>
      <t>4)</t>
    </r>
  </si>
  <si>
    <r>
      <t>Rodzaj odpadów</t>
    </r>
    <r>
      <rPr>
        <vertAlign val="superscript"/>
        <sz val="9"/>
        <color theme="1"/>
        <rFont val="Times New Roman"/>
        <family val="1"/>
        <charset val="238"/>
      </rPr>
      <t>4)</t>
    </r>
  </si>
  <si>
    <t>Masa zebranych odpadów</t>
  </si>
  <si>
    <r>
      <t>komunalnych</t>
    </r>
    <r>
      <rPr>
        <vertAlign val="superscript"/>
        <sz val="9"/>
        <color theme="1"/>
        <rFont val="Times New Roman"/>
        <family val="1"/>
        <charset val="238"/>
      </rPr>
      <t>5)</t>
    </r>
    <r>
      <rPr>
        <sz val="9"/>
        <color theme="1"/>
        <rFont val="Times New Roman"/>
        <family val="1"/>
        <charset val="238"/>
      </rPr>
      <t xml:space="preserve"> [Mg]</t>
    </r>
  </si>
  <si>
    <t>Łączna masa zebranych odpadów komunalnych z wyłączeniem odpadów</t>
  </si>
  <si>
    <t>Łączna masa odpadów budowlanych i rozbiórkowych</t>
  </si>
  <si>
    <r>
      <t>III. INFORMACJA O SPOSOBIE ZAGOSPODAROWANIA ZEBRANYCH ODPADÓW KOMUNALNYCH</t>
    </r>
    <r>
      <rPr>
        <vertAlign val="superscript"/>
        <sz val="9"/>
        <color theme="1"/>
        <rFont val="Times New Roman"/>
        <family val="1"/>
        <charset val="238"/>
      </rPr>
      <t>6)</t>
    </r>
  </si>
  <si>
    <r>
      <t>a) informacja o odpadach komunalnych nieulegających biodegradacji</t>
    </r>
    <r>
      <rPr>
        <vertAlign val="superscript"/>
        <sz val="9"/>
        <color theme="1"/>
        <rFont val="Times New Roman"/>
        <family val="1"/>
        <charset val="238"/>
      </rPr>
      <t>7)</t>
    </r>
  </si>
  <si>
    <t>Masa zebranych odpadów komunalnych przekazanych do zagospodaro-</t>
  </si>
  <si>
    <r>
      <t>wania</t>
    </r>
    <r>
      <rPr>
        <vertAlign val="superscript"/>
        <sz val="9"/>
        <color theme="1"/>
        <rFont val="Times New Roman"/>
        <family val="1"/>
        <charset val="238"/>
      </rPr>
      <t>5)</t>
    </r>
    <r>
      <rPr>
        <sz val="9"/>
        <color theme="1"/>
        <rFont val="Times New Roman"/>
        <family val="1"/>
        <charset val="238"/>
      </rPr>
      <t xml:space="preserve"> [Mg]</t>
    </r>
  </si>
  <si>
    <r>
      <t>Sposób zagospodarowania zebranych odpadów komunalnych</t>
    </r>
    <r>
      <rPr>
        <vertAlign val="superscript"/>
        <sz val="9"/>
        <color theme="1"/>
        <rFont val="Times New Roman"/>
        <family val="1"/>
        <charset val="238"/>
      </rPr>
      <t>8)</t>
    </r>
  </si>
  <si>
    <t>Nazwa instalacji, do której zostały przekazane odpady komunalne</t>
  </si>
  <si>
    <r>
      <t>Adres instalacji</t>
    </r>
    <r>
      <rPr>
        <vertAlign val="superscript"/>
        <sz val="9"/>
        <color theme="1"/>
        <rFont val="Times New Roman"/>
        <family val="1"/>
        <charset val="238"/>
      </rPr>
      <t>9)</t>
    </r>
  </si>
  <si>
    <r>
      <t>b) informacja o selektywnie zebranych odpadach komunalnych ulegających biodegradacji</t>
    </r>
    <r>
      <rPr>
        <vertAlign val="superscript"/>
        <sz val="9"/>
        <color theme="1"/>
        <rFont val="Times New Roman"/>
        <family val="1"/>
        <charset val="238"/>
      </rPr>
      <t>10)</t>
    </r>
  </si>
  <si>
    <r>
      <t>Masa zebranych odpadów komunalnych przekazanych do zagospodarowania</t>
    </r>
    <r>
      <rPr>
        <vertAlign val="superscript"/>
        <sz val="9"/>
        <color theme="1"/>
        <rFont val="Times New Roman"/>
        <family val="1"/>
        <charset val="238"/>
      </rPr>
      <t>5)</t>
    </r>
    <r>
      <rPr>
        <sz val="9"/>
        <color theme="1"/>
        <rFont val="Times New Roman"/>
        <family val="1"/>
        <charset val="238"/>
      </rPr>
      <t xml:space="preserve"> [Mg]</t>
    </r>
  </si>
  <si>
    <r>
      <t>IV. INFORMACJA O ZEBRANYCH I MAGAZYNOWANYCH ODPADACH KOMUNALNYCH</t>
    </r>
    <r>
      <rPr>
        <vertAlign val="superscript"/>
        <sz val="9"/>
        <color theme="1"/>
        <rFont val="Times New Roman"/>
        <family val="1"/>
        <charset val="238"/>
      </rPr>
      <t>11)</t>
    </r>
  </si>
  <si>
    <t>Masa zebranych</t>
  </si>
  <si>
    <r>
      <t>i magazynowanych odpadów komunalnych</t>
    </r>
    <r>
      <rPr>
        <vertAlign val="superscript"/>
        <sz val="9"/>
        <color theme="1"/>
        <rFont val="Times New Roman"/>
        <family val="1"/>
        <charset val="238"/>
      </rPr>
      <t>5)</t>
    </r>
    <r>
      <rPr>
        <sz val="9"/>
        <color theme="1"/>
        <rFont val="Times New Roman"/>
        <family val="1"/>
        <charset val="238"/>
      </rPr>
      <t xml:space="preserve"> [Mg]</t>
    </r>
  </si>
  <si>
    <r>
      <t>V.  INFORMACJA      O      MASIE      POZOSTAŁOŚCI      Z      SORTOWANIA      PRZEZNACZONYCH DO SKŁADOWANIA</t>
    </r>
    <r>
      <rPr>
        <vertAlign val="superscript"/>
        <sz val="9"/>
        <color theme="1"/>
        <rFont val="Times New Roman"/>
        <family val="1"/>
        <charset val="238"/>
      </rPr>
      <t>12)</t>
    </r>
    <r>
      <rPr>
        <b/>
        <sz val="9"/>
        <color theme="1"/>
        <rFont val="Times New Roman"/>
        <family val="1"/>
        <charset val="238"/>
      </rPr>
      <t>, POWSTAŁYCH Z ZEBRANYCH PRZEZ PODMIOT ODPADÓW KOMUNALNYCH</t>
    </r>
  </si>
  <si>
    <t>Masa odpadów, powstałych po sortowaniu odpadów selektywnie odebranych, przekazanych do</t>
  </si>
  <si>
    <r>
      <t>składowania</t>
    </r>
    <r>
      <rPr>
        <vertAlign val="superscript"/>
        <sz val="9"/>
        <color theme="1"/>
        <rFont val="Times New Roman"/>
        <family val="1"/>
        <charset val="238"/>
      </rPr>
      <t>5),</t>
    </r>
    <r>
      <rPr>
        <sz val="9"/>
        <color theme="1"/>
        <rFont val="Times New Roman"/>
        <family val="1"/>
        <charset val="238"/>
      </rPr>
      <t xml:space="preserve"> </t>
    </r>
    <r>
      <rPr>
        <vertAlign val="superscript"/>
        <sz val="9"/>
        <color theme="1"/>
        <rFont val="Times New Roman"/>
        <family val="1"/>
        <charset val="238"/>
      </rPr>
      <t>13)</t>
    </r>
    <r>
      <rPr>
        <sz val="9"/>
        <color theme="1"/>
        <rFont val="Times New Roman"/>
        <family val="1"/>
        <charset val="238"/>
      </rPr>
      <t xml:space="preserve"> [Mg]</t>
    </r>
  </si>
  <si>
    <t>Nazwa i adres składowiska,</t>
  </si>
  <si>
    <t>na które przekazano odpady</t>
  </si>
  <si>
    <t>zawierająca frakcje ulegające</t>
  </si>
  <si>
    <t>biodegradacji</t>
  </si>
  <si>
    <t>o wielkości co najmniej od 0 do 80</t>
  </si>
  <si>
    <t>mm</t>
  </si>
  <si>
    <t>VI. INFORMACJA O ODPADACH PRZYGOTOWANYCH DO PONOWNEGO UŻYCIA, PODDANYCH RECYKLINGOWI I INNYM PROCESOM ODZYSKU</t>
  </si>
  <si>
    <r>
      <t>a) informacja o masie odpadów papieru, metali, tworzyw sztucznych i szkła</t>
    </r>
    <r>
      <rPr>
        <vertAlign val="superscript"/>
        <sz val="9"/>
        <color theme="1"/>
        <rFont val="Times New Roman"/>
        <family val="1"/>
        <charset val="238"/>
      </rPr>
      <t>14)</t>
    </r>
    <r>
      <rPr>
        <sz val="9"/>
        <color theme="1"/>
        <rFont val="Times New Roman"/>
        <family val="1"/>
        <charset val="238"/>
      </rPr>
      <t xml:space="preserve"> </t>
    </r>
    <r>
      <rPr>
        <b/>
        <sz val="9"/>
        <color theme="1"/>
        <rFont val="Times New Roman"/>
        <family val="1"/>
        <charset val="238"/>
      </rPr>
      <t>przekazanych do przygotowania</t>
    </r>
  </si>
  <si>
    <t>do ponownego użycia i recyklingu</t>
  </si>
  <si>
    <r>
      <t>Masa odpadów komunalnych</t>
    </r>
    <r>
      <rPr>
        <vertAlign val="superscript"/>
        <sz val="9"/>
        <color theme="1"/>
        <rFont val="Times New Roman"/>
        <family val="1"/>
        <charset val="238"/>
      </rPr>
      <t>5)</t>
    </r>
    <r>
      <rPr>
        <sz val="9"/>
        <color theme="1"/>
        <rFont val="Times New Roman"/>
        <family val="1"/>
        <charset val="238"/>
      </rPr>
      <t xml:space="preserve"> [Mg]</t>
    </r>
  </si>
  <si>
    <r>
      <t>użycia i recyklingu</t>
    </r>
    <r>
      <rPr>
        <vertAlign val="superscript"/>
        <sz val="9"/>
        <color theme="1"/>
        <rFont val="Times New Roman"/>
        <family val="1"/>
        <charset val="238"/>
      </rPr>
      <t>5)</t>
    </r>
    <r>
      <rPr>
        <sz val="9"/>
        <color theme="1"/>
        <rFont val="Times New Roman"/>
        <family val="1"/>
        <charset val="238"/>
      </rPr>
      <t xml:space="preserve"> [Mg]</t>
    </r>
  </si>
  <si>
    <r>
      <t>Masa zebranych odpadów komunalnych</t>
    </r>
    <r>
      <rPr>
        <vertAlign val="superscript"/>
        <sz val="9"/>
        <color theme="1"/>
        <rFont val="Times New Roman"/>
        <family val="1"/>
        <charset val="238"/>
      </rPr>
      <t>5)</t>
    </r>
    <r>
      <rPr>
        <sz val="9"/>
        <color theme="1"/>
        <rFont val="Times New Roman"/>
        <family val="1"/>
        <charset val="238"/>
      </rPr>
      <t xml:space="preserve"> [Mg]</t>
    </r>
  </si>
  <si>
    <t>Masa odpadów przygotowanych do ponownego użycia, przekazanych</t>
  </si>
  <si>
    <t>do przygotowania do ponownego użycia</t>
  </si>
  <si>
    <r>
      <t>i recyklingu</t>
    </r>
    <r>
      <rPr>
        <vertAlign val="superscript"/>
        <sz val="9"/>
        <color theme="1"/>
        <rFont val="Times New Roman"/>
        <family val="1"/>
        <charset val="238"/>
      </rPr>
      <t>5)</t>
    </r>
    <r>
      <rPr>
        <sz val="9"/>
        <color theme="1"/>
        <rFont val="Times New Roman"/>
        <family val="1"/>
        <charset val="238"/>
      </rPr>
      <t xml:space="preserve"> [Mg]</t>
    </r>
  </si>
  <si>
    <r>
      <t>c) informacja o masie odpadów budowlanych i rozbiórkowych</t>
    </r>
    <r>
      <rPr>
        <vertAlign val="superscript"/>
        <sz val="9"/>
        <color theme="1"/>
        <rFont val="Times New Roman"/>
        <family val="1"/>
        <charset val="238"/>
      </rPr>
      <t>16)</t>
    </r>
    <r>
      <rPr>
        <sz val="9"/>
        <color theme="1"/>
        <rFont val="Times New Roman"/>
        <family val="1"/>
        <charset val="238"/>
      </rPr>
      <t xml:space="preserve"> </t>
    </r>
    <r>
      <rPr>
        <b/>
        <sz val="9"/>
        <color theme="1"/>
        <rFont val="Times New Roman"/>
        <family val="1"/>
        <charset val="238"/>
      </rPr>
      <t>będących odpadami komunalnymi</t>
    </r>
  </si>
  <si>
    <t>przekazanych do przygotowania do ponownego użycia, recyklingu i innych procesów odzysku</t>
  </si>
  <si>
    <t>użycia, recyklingu i innych procesów</t>
  </si>
  <si>
    <r>
      <t>odzysku</t>
    </r>
    <r>
      <rPr>
        <vertAlign val="superscript"/>
        <sz val="9"/>
        <color theme="1"/>
        <rFont val="Times New Roman"/>
        <family val="1"/>
        <charset val="238"/>
      </rPr>
      <t>5)</t>
    </r>
    <r>
      <rPr>
        <sz val="9"/>
        <color theme="1"/>
        <rFont val="Times New Roman"/>
        <family val="1"/>
        <charset val="238"/>
      </rPr>
      <t xml:space="preserve"> [Mg]</t>
    </r>
  </si>
  <si>
    <t>VII. DANE OSOBY WYPEŁNIAJĄCEJ SPRAWOZDANIE</t>
  </si>
  <si>
    <r>
      <t>Numer telefonu służbowego</t>
    </r>
    <r>
      <rPr>
        <vertAlign val="superscript"/>
        <sz val="9"/>
        <color theme="1"/>
        <rFont val="Times New Roman"/>
        <family val="1"/>
        <charset val="238"/>
      </rPr>
      <t>17)</t>
    </r>
  </si>
  <si>
    <r>
      <t>E-mail służbowy</t>
    </r>
    <r>
      <rPr>
        <vertAlign val="superscript"/>
        <sz val="9"/>
        <color theme="1"/>
        <rFont val="Times New Roman"/>
        <family val="1"/>
        <charset val="238"/>
      </rPr>
      <t>17)</t>
    </r>
  </si>
  <si>
    <r>
      <t>Podpis własnoręczny</t>
    </r>
    <r>
      <rPr>
        <vertAlign val="superscript"/>
        <sz val="9"/>
        <color theme="1"/>
        <rFont val="Times New Roman"/>
        <family val="1"/>
        <charset val="238"/>
      </rPr>
      <t>18)</t>
    </r>
    <r>
      <rPr>
        <sz val="9"/>
        <color theme="1"/>
        <rFont val="Times New Roman"/>
        <family val="1"/>
        <charset val="238"/>
      </rPr>
      <t xml:space="preserve"> albo kwalifikowany podpis elektroniczny, albo podpis potwierdzony profilem zaufanym ePUAP,</t>
    </r>
    <r>
      <rPr>
        <vertAlign val="superscript"/>
        <sz val="9"/>
        <color theme="1"/>
        <rFont val="Times New Roman"/>
        <family val="1"/>
        <charset val="238"/>
      </rPr>
      <t>19)</t>
    </r>
    <r>
      <rPr>
        <sz val="9"/>
        <color theme="1"/>
        <rFont val="Times New Roman"/>
        <family val="1"/>
        <charset val="238"/>
      </rPr>
      <t xml:space="preserve"> prowadzącego punkt selektywnego zbierania odpadów komunalnych lub osoby upoważnionej do reprezentowania prowadzącego punkt selektywnego zbierania odpadów komunalnych</t>
    </r>
  </si>
  <si>
    <t xml:space="preserve">19 12 12 </t>
  </si>
  <si>
    <r>
      <t>b) informacja o masie odpadów przygotowanych do ponownego użycia, przekazanych do przygotowania do ponownego użycia i recyklingu</t>
    </r>
    <r>
      <rPr>
        <vertAlign val="superscript"/>
        <sz val="9"/>
        <color rgb="FFFF0000"/>
        <rFont val="Times New Roman"/>
        <family val="1"/>
        <charset val="238"/>
      </rPr>
      <t>15)</t>
    </r>
  </si>
  <si>
    <t>poszło na składowisko</t>
  </si>
  <si>
    <t>SPRAWOZDANIE PODMIOTU ZBIERAJĄCEGO ODPADY KOMUNALNE STANOWIĄCE FRAKCJE ODPADÓW KOMUNALNYCH: PAPIERU, METALI, TWORZYW SZTUCZNYCH I SZKŁA</t>
  </si>
  <si>
    <t>I. DANE PODMIOTU ZBIERAJĄCEGO ODPADY KOMUNALNE STANOWIĄCE FRAKCJE ODPADÓW KOMUNALNYCH: PAPIERU, METALI, TWORZYW SZTUCZNYCH I SZKŁA</t>
  </si>
  <si>
    <r>
      <t>Oznaczenie miejsca prowadzenia działalności w zakresie zbierania odpadów komunalnych stanowiących frakcje odpadów komunalnych: papieru, metali, tworzyw sztucznych i szkła</t>
    </r>
    <r>
      <rPr>
        <vertAlign val="superscript"/>
        <sz val="9"/>
        <color theme="1"/>
        <rFont val="Times New Roman"/>
        <family val="1"/>
        <charset val="238"/>
      </rPr>
      <t>3)</t>
    </r>
  </si>
  <si>
    <r>
      <t>II. INFORMACJA O ZEBRANYCH ODPADACH KOMUNALNYCH STANOWIĄCYCH FRAKCJE ODPADÓW KOMUNALNYCH: PAPIERU, METALI, TWORZYW SZTUCZNYCH I SZKŁA</t>
    </r>
    <r>
      <rPr>
        <vertAlign val="superscript"/>
        <sz val="9"/>
        <color theme="1"/>
        <rFont val="Times New Roman"/>
        <family val="1"/>
        <charset val="238"/>
      </rPr>
      <t>4)</t>
    </r>
  </si>
  <si>
    <r>
      <t>Kod odpadów</t>
    </r>
    <r>
      <rPr>
        <vertAlign val="superscript"/>
        <sz val="9"/>
        <color theme="1"/>
        <rFont val="Times New Roman"/>
        <family val="1"/>
        <charset val="238"/>
      </rPr>
      <t>5)</t>
    </r>
  </si>
  <si>
    <r>
      <t>Rodzaj odpadów</t>
    </r>
    <r>
      <rPr>
        <vertAlign val="superscript"/>
        <sz val="9"/>
        <color theme="1"/>
        <rFont val="Times New Roman"/>
        <family val="1"/>
        <charset val="238"/>
      </rPr>
      <t>5)</t>
    </r>
  </si>
  <si>
    <r>
      <t>komunalnych</t>
    </r>
    <r>
      <rPr>
        <vertAlign val="superscript"/>
        <sz val="9"/>
        <color theme="1"/>
        <rFont val="Times New Roman"/>
        <family val="1"/>
        <charset val="238"/>
      </rPr>
      <t>6)</t>
    </r>
    <r>
      <rPr>
        <sz val="9"/>
        <color theme="1"/>
        <rFont val="Times New Roman"/>
        <family val="1"/>
        <charset val="238"/>
      </rPr>
      <t xml:space="preserve"> [Mg]</t>
    </r>
  </si>
  <si>
    <t>III.  INFORMACJA O SPOSOBIE ZAGOSPOPODAROWANIA ZEBRANYCH ODPADÓW</t>
  </si>
  <si>
    <r>
      <t>KOMUNALNYCH STANOWIĄCYCH FRAKCJE ODPADÓW KOMUNALNYCH: PAPIERU, METALI, TWORZYW SZTUCZNYCH I SZKŁA</t>
    </r>
    <r>
      <rPr>
        <vertAlign val="superscript"/>
        <sz val="9"/>
        <color theme="1"/>
        <rFont val="Times New Roman"/>
        <family val="1"/>
        <charset val="238"/>
      </rPr>
      <t>7)</t>
    </r>
  </si>
  <si>
    <r>
      <t>Masa zebranych odpadów komunalnych przekazanych do zagospodarowania</t>
    </r>
    <r>
      <rPr>
        <vertAlign val="superscript"/>
        <sz val="9"/>
        <color theme="1"/>
        <rFont val="Times New Roman"/>
        <family val="1"/>
        <charset val="238"/>
      </rPr>
      <t>6)</t>
    </r>
    <r>
      <rPr>
        <sz val="9"/>
        <color theme="1"/>
        <rFont val="Times New Roman"/>
        <family val="1"/>
        <charset val="238"/>
      </rPr>
      <t xml:space="preserve"> [Mg]</t>
    </r>
  </si>
  <si>
    <t>Nazwa instalacji, do której zostały przekazane odpady</t>
  </si>
  <si>
    <t>komunalne</t>
  </si>
  <si>
    <t>IV.  INFORMACJA O ZEBRANYCH I MAGAZYNOWANYCH ODPADACH KOMUNALNYCH</t>
  </si>
  <si>
    <r>
      <t>STANOWIĄCYCH FRAKCJE ODPADÓW KOMUNALNYCH: PAPIERU, METALI, TWORZYW SZTUCZNYCH I SZKŁA</t>
    </r>
    <r>
      <rPr>
        <vertAlign val="superscript"/>
        <sz val="9"/>
        <color theme="1"/>
        <rFont val="Times New Roman"/>
        <family val="1"/>
        <charset val="238"/>
      </rPr>
      <t>10)</t>
    </r>
  </si>
  <si>
    <t>Masa zebranych i magazynowanych</t>
  </si>
  <si>
    <r>
      <t>odpadów komunalnych</t>
    </r>
    <r>
      <rPr>
        <vertAlign val="superscript"/>
        <sz val="9"/>
        <color theme="1"/>
        <rFont val="Times New Roman"/>
        <family val="1"/>
        <charset val="238"/>
      </rPr>
      <t>6)</t>
    </r>
    <r>
      <rPr>
        <sz val="9"/>
        <color theme="1"/>
        <rFont val="Times New Roman"/>
        <family val="1"/>
        <charset val="238"/>
      </rPr>
      <t xml:space="preserve"> [Mg]</t>
    </r>
  </si>
  <si>
    <r>
      <t>V. INFORMACJA O MASIE ODPADÓW KOMUNALNYCH: PAPIERU, METALI, TWORZYW SZTUCZNYCH I SZKŁA</t>
    </r>
    <r>
      <rPr>
        <vertAlign val="superscript"/>
        <sz val="9"/>
        <color theme="1"/>
        <rFont val="Times New Roman"/>
        <family val="1"/>
        <charset val="238"/>
      </rPr>
      <t>11)</t>
    </r>
    <r>
      <rPr>
        <sz val="9"/>
        <color theme="1"/>
        <rFont val="Times New Roman"/>
        <family val="1"/>
        <charset val="238"/>
      </rPr>
      <t xml:space="preserve"> </t>
    </r>
    <r>
      <rPr>
        <b/>
        <sz val="9"/>
        <color theme="1"/>
        <rFont val="Times New Roman"/>
        <family val="1"/>
        <charset val="238"/>
      </rPr>
      <t>PRZYGOTOWANYCH DO PONOWNEGO UŻYCIA I PODDANYCH</t>
    </r>
  </si>
  <si>
    <t>RECYKLINGOWI</t>
  </si>
  <si>
    <r>
      <t>Masa odpadów komunalnych</t>
    </r>
    <r>
      <rPr>
        <vertAlign val="superscript"/>
        <sz val="9"/>
        <color theme="1"/>
        <rFont val="Times New Roman"/>
        <family val="1"/>
        <charset val="238"/>
      </rPr>
      <t>6)</t>
    </r>
    <r>
      <rPr>
        <sz val="9"/>
        <color theme="1"/>
        <rFont val="Times New Roman"/>
        <family val="1"/>
        <charset val="238"/>
      </rPr>
      <t xml:space="preserve"> [Mg]</t>
    </r>
  </si>
  <si>
    <r>
      <t>użycia i recyklinu</t>
    </r>
    <r>
      <rPr>
        <vertAlign val="superscript"/>
        <sz val="9"/>
        <color theme="1"/>
        <rFont val="Times New Roman"/>
        <family val="1"/>
        <charset val="238"/>
      </rPr>
      <t>6)</t>
    </r>
    <r>
      <rPr>
        <sz val="9"/>
        <color theme="1"/>
        <rFont val="Times New Roman"/>
        <family val="1"/>
        <charset val="238"/>
      </rPr>
      <t xml:space="preserve"> [Mg]</t>
    </r>
  </si>
  <si>
    <t>VI. DANE OSOBY WYPEŁNIAJĄCEJ SPRAWOZDANIE</t>
  </si>
  <si>
    <r>
      <t>Numer telefonu służbowego</t>
    </r>
    <r>
      <rPr>
        <vertAlign val="superscript"/>
        <sz val="9"/>
        <color theme="1"/>
        <rFont val="Times New Roman"/>
        <family val="1"/>
        <charset val="238"/>
      </rPr>
      <t>12)</t>
    </r>
  </si>
  <si>
    <r>
      <t>E-mail służbowy</t>
    </r>
    <r>
      <rPr>
        <vertAlign val="superscript"/>
        <sz val="9"/>
        <color theme="1"/>
        <rFont val="Times New Roman"/>
        <family val="1"/>
        <charset val="238"/>
      </rPr>
      <t>12)</t>
    </r>
  </si>
  <si>
    <r>
      <t>Podpis własnoręczny</t>
    </r>
    <r>
      <rPr>
        <vertAlign val="superscript"/>
        <sz val="9"/>
        <color theme="1"/>
        <rFont val="Times New Roman"/>
        <family val="1"/>
        <charset val="238"/>
      </rPr>
      <t>13)</t>
    </r>
    <r>
      <rPr>
        <sz val="9"/>
        <color theme="1"/>
        <rFont val="Times New Roman"/>
        <family val="1"/>
        <charset val="238"/>
      </rPr>
      <t xml:space="preserve"> albo kwalifikowany podpis elektroniczny, albo podpis potwierdzony profilem zaufanym ePUAP</t>
    </r>
    <r>
      <rPr>
        <vertAlign val="superscript"/>
        <sz val="9"/>
        <color theme="1"/>
        <rFont val="Times New Roman"/>
        <family val="1"/>
        <charset val="238"/>
      </rPr>
      <t>14)</t>
    </r>
    <r>
      <rPr>
        <sz val="9"/>
        <color theme="1"/>
        <rFont val="Times New Roman"/>
        <family val="1"/>
        <charset val="238"/>
      </rPr>
      <t xml:space="preserve"> podmiotu zbierającego odpady komunalne stanowiące frakcje odpadów komunalnych: papieru, metali, tworzyw sztucznych i szkła lub osoby upoważnionej do reprezentowania podmiotu zbierającego odpady komunalne stanowiące frakcje odpadów komunalnych: papieru, metali, tworzyw sztucznych i szkła.</t>
    </r>
  </si>
  <si>
    <t>SPRAWOZDANIE WÓJTA, BURMISTRZA</t>
  </si>
  <si>
    <t>LUB PREZYDENTA MIASTA/ZWIĄZKU MIĘDZYGMINNEGO Z REALIZACJI ZADAŃ Z ZAKRESU GOSPODAROWANIA ODPADAMI KOMUNALNYMI ZA ROK</t>
  </si>
  <si>
    <t>……………………….</t>
  </si>
  <si>
    <t>OCHRONY ŚRODOWISKA</t>
  </si>
  <si>
    <t>Liczba mieszkańców gminy lub związku międzygminnego</t>
  </si>
  <si>
    <t>w 1995 r. zgodnie z danymi GUS</t>
  </si>
  <si>
    <t>za gospodarowanie odpadami komunalnymi według stanu</t>
  </si>
  <si>
    <t>na dzień 31 grudnia roku objętego sprawozdaniem</t>
  </si>
  <si>
    <t>powyżej 50 tys. mieszkańców</t>
  </si>
  <si>
    <t>poniżej 50 tys. mieszkańców</t>
  </si>
  <si>
    <t>Łączna masa odebranych odpadów komunalnych z wyłączeniem</t>
  </si>
  <si>
    <t>odpadów budowlanych i rozbiórkowych</t>
  </si>
  <si>
    <t>Masa odebranych i magazynowanych</t>
  </si>
  <si>
    <t>utworzonych samodzielnie przez gminę</t>
  </si>
  <si>
    <t>utworzonych wspólnie z inną gminą lub gminami</t>
  </si>
  <si>
    <t>Adres punktu</t>
  </si>
  <si>
    <t>Liczba podmiotów zbierających odpady komunalne stanowiące frakcje odpadów</t>
  </si>
  <si>
    <t>Adres podmiotu zbierającego odpady komunalne stanowiące frakcje odpadów komunalnych: papieru, metali, tworzyw sztucznych i szkła</t>
  </si>
  <si>
    <t>VII. INFORMACJA O MASIE POZOSTAŁOŚCI Z SORTOWANIA I POZOSTAŁOŚCI Z MECHANICZNO-BIOLOGICZNEGO PRZETWARZANIA,</t>
  </si>
  <si>
    <t>VIII. INFORMACJA O OSIĄGNIĘTYCH POZIOMACH RECYKLINGU, PRZYGOTOWANIA DO PONOWNEGO UŻYCIA I ODZYSKU INNYMI METODAMI ORAZ OGRANICZENIA MASY ODPADÓW</t>
  </si>
  <si>
    <t>KOMUNALNYCH ULEGAJĄCYCH BIODEGRADACJI PRZEKAZYWANYCH DO SKŁADOWANIA</t>
  </si>
  <si>
    <t>Masa odpadów przygotowanych do ponownego użycia</t>
  </si>
  <si>
    <t>Masa odpadów przygotowanych do ponownego użycia i poddanych</t>
  </si>
  <si>
    <t>c) informacja o osiągniętym poziomie recyklingu i przygotowania do ponownego użycia papieru, metali, tworzyw sztucznych i szkła</t>
  </si>
  <si>
    <t>Masa wytworzonych odpadów komunalnych przez jednego mieszkańca</t>
  </si>
  <si>
    <t>Łączna masa odpadów komunalnych: papieru, metali, tworzyw sztucznych i szkła</t>
  </si>
  <si>
    <t>Łączna masa odebranych i zebranych odpadów komunalnych od właścicieli</t>
  </si>
  <si>
    <t>Udział morfologiczny papieru, metali, tworzyw sztucznych, szkła</t>
  </si>
  <si>
    <t>metali, tworzyw sztucznych i szkła [%]</t>
  </si>
  <si>
    <t>z terenu gminy/związku międzygminnego</t>
  </si>
  <si>
    <t>Masa odpadów przygotowanych do ponownego użycia, poddanych recyklingowi i innym</t>
  </si>
  <si>
    <t>innych niż niebezpieczne odpadów budowlanych i rozbiórkowych</t>
  </si>
  <si>
    <t>Łączna masa innych niż niebezpieczne odpadów budowlanych i rozbiórkowych przygotowanych do ponownego użycia, poddanych recyklingowi i innym procesom</t>
  </si>
  <si>
    <t>Osiągnięty poziom recyklingu, przygotowania do ponownego użycia i odzysku innymi</t>
  </si>
  <si>
    <t>Masa zmieszanych odpadów komunalnych odebranych przez gminę</t>
  </si>
  <si>
    <t>w roku sprawozdawczym [Mg]</t>
  </si>
  <si>
    <t>Masa zmieszanych odpadów komunalnych odebranych w gminie w roku</t>
  </si>
  <si>
    <t>sprawozdawczym [Mg]</t>
  </si>
  <si>
    <t>Masa zmieszanych odpadów komunalnych odebranych przez gminę w ostatnim</t>
  </si>
  <si>
    <t>Masa zmieszanych odpadów komunalnych odebranych w gminie w ostatnim półroczu</t>
  </si>
  <si>
    <t>Masa odpadów ulegających biodegradacji zebranych, odebranych i przetworzonych ze strumienia odpadów komunalnych z obszaru gminy/związku międzygminnego,</t>
  </si>
  <si>
    <t>Osiągnięty poziom ograniczenia masy odpadów komunalnych ulegających</t>
  </si>
  <si>
    <t>X. UWAGI</t>
  </si>
  <si>
    <t>XI. DANE OSOBY WYPEŁNIAJĄCEJ SPRAWOZDANIE</t>
  </si>
  <si>
    <t>w magazynie pozostało na przeróbkę w styczniu</t>
  </si>
  <si>
    <r>
      <t xml:space="preserve">ZA ROK  2018 - </t>
    </r>
    <r>
      <rPr>
        <b/>
        <sz val="9"/>
        <color rgb="FFFF0000"/>
        <rFont val="Times New Roman"/>
        <family val="1"/>
        <charset val="238"/>
      </rPr>
      <t>SPRAWOZDANIE ZEROWE</t>
    </r>
  </si>
  <si>
    <t>Ipółrocze</t>
  </si>
  <si>
    <t>miasto 15,5 tys mieszkańców w 1995r, obecnie wg deklaracji 12750osób</t>
  </si>
  <si>
    <t>UB2=0  (badania AT =8 mg O2/mg s.m.)</t>
  </si>
  <si>
    <t>miasto 15,5 tys mieszkańców w 1995r, obecnie wg deklaracji 12,75 TYS osób</t>
  </si>
  <si>
    <r>
      <rPr>
        <b/>
        <sz val="8.5"/>
        <color rgb="FFFF0000"/>
        <rFont val="Times New Roman"/>
        <family val="1"/>
        <charset val="238"/>
      </rPr>
      <t>ZA I  PÓŁROCZE 2018r. ROKU</t>
    </r>
    <r>
      <rPr>
        <vertAlign val="superscript"/>
        <sz val="8.5"/>
        <color theme="1"/>
        <rFont val="Times New Roman"/>
        <family val="1"/>
        <charset val="238"/>
      </rPr>
      <t>1),</t>
    </r>
    <r>
      <rPr>
        <sz val="8.5"/>
        <color theme="1"/>
        <rFont val="Times New Roman"/>
        <family val="1"/>
        <charset val="238"/>
      </rPr>
      <t xml:space="preserve"> </t>
    </r>
    <r>
      <rPr>
        <vertAlign val="superscript"/>
        <sz val="8.5"/>
        <color theme="1"/>
        <rFont val="Times New Roman"/>
        <family val="1"/>
        <charset val="238"/>
      </rPr>
      <t>2),</t>
    </r>
    <r>
      <rPr>
        <sz val="8.5"/>
        <color theme="1"/>
        <rFont val="Times New Roman"/>
        <family val="1"/>
        <charset val="238"/>
      </rPr>
      <t xml:space="preserve"> </t>
    </r>
    <r>
      <rPr>
        <vertAlign val="superscript"/>
        <sz val="8.5"/>
        <color theme="1"/>
        <rFont val="Times New Roman"/>
        <family val="1"/>
        <charset val="238"/>
      </rPr>
      <t xml:space="preserve">3) </t>
    </r>
    <r>
      <rPr>
        <vertAlign val="superscript"/>
        <sz val="12"/>
        <color rgb="FFFF0000"/>
        <rFont val="Times New Roman"/>
        <family val="1"/>
        <charset val="238"/>
      </rPr>
      <t xml:space="preserve">odbieranie odpadów na podstawie umów indywidualnych </t>
    </r>
  </si>
  <si>
    <t>TYLKO I POŁROCZE</t>
  </si>
  <si>
    <t>D=12750/15500=0,82</t>
  </si>
  <si>
    <t>MBR1=300</t>
  </si>
  <si>
    <t xml:space="preserve">8,1 Mg z sortowni surocowej x 0,52 </t>
  </si>
  <si>
    <t xml:space="preserve">7,5 Mg z sortowni surocowej x 0,52 </t>
  </si>
  <si>
    <t>0,66 Mg z sortowni surowcowej x 0,52</t>
  </si>
  <si>
    <t xml:space="preserve">podmiotów </t>
  </si>
  <si>
    <t xml:space="preserve">mieszkańców </t>
  </si>
  <si>
    <r>
      <t>ADRESAT</t>
    </r>
    <r>
      <rPr>
        <vertAlign val="superscript"/>
        <sz val="9"/>
        <color theme="1"/>
        <rFont val="Calibri"/>
        <family val="2"/>
        <charset val="238"/>
        <scheme val="minor"/>
      </rPr>
      <t>1)</t>
    </r>
  </si>
  <si>
    <r>
      <t>1)</t>
    </r>
    <r>
      <rPr>
        <b/>
        <sz val="7"/>
        <color theme="1"/>
        <rFont val="Calibri"/>
        <family val="2"/>
        <charset val="238"/>
        <scheme val="minor"/>
      </rPr>
      <t xml:space="preserve">   </t>
    </r>
    <r>
      <rPr>
        <b/>
        <sz val="9"/>
        <color theme="1"/>
        <rFont val="Calibri"/>
        <family val="2"/>
        <charset val="238"/>
        <scheme val="minor"/>
      </rPr>
      <t>MARSZAŁEK WOJEWÓDZTWA</t>
    </r>
  </si>
  <si>
    <r>
      <t>2)</t>
    </r>
    <r>
      <rPr>
        <b/>
        <sz val="7"/>
        <color theme="1"/>
        <rFont val="Calibri"/>
        <family val="2"/>
        <charset val="238"/>
        <scheme val="minor"/>
      </rPr>
      <t xml:space="preserve"> </t>
    </r>
    <r>
      <rPr>
        <b/>
        <sz val="9"/>
        <color theme="1"/>
        <rFont val="Calibri"/>
        <family val="2"/>
        <charset val="238"/>
        <scheme val="minor"/>
      </rPr>
      <t>INSPEKTOR</t>
    </r>
  </si>
  <si>
    <r>
      <t>I. NAZWA GMINY/ZWIĄZKU MIĘDZYGMINNEGO</t>
    </r>
    <r>
      <rPr>
        <vertAlign val="superscript"/>
        <sz val="9"/>
        <color theme="1"/>
        <rFont val="Calibri"/>
        <family val="2"/>
        <charset val="238"/>
        <scheme val="minor"/>
      </rPr>
      <t>2)</t>
    </r>
  </si>
  <si>
    <r>
      <t>Rodzaj gminy</t>
    </r>
    <r>
      <rPr>
        <vertAlign val="superscript"/>
        <sz val="9"/>
        <color theme="1"/>
        <rFont val="Calibri"/>
        <family val="2"/>
        <charset val="238"/>
        <scheme val="minor"/>
      </rPr>
      <t>3)</t>
    </r>
    <r>
      <rPr>
        <sz val="9"/>
        <color theme="1"/>
        <rFont val="Calibri"/>
        <family val="2"/>
        <charset val="238"/>
        <scheme val="minor"/>
      </rPr>
      <t>:</t>
    </r>
  </si>
  <si>
    <r>
      <t>Kod odpadów</t>
    </r>
    <r>
      <rPr>
        <vertAlign val="superscript"/>
        <sz val="9"/>
        <color theme="1"/>
        <rFont val="Calibri"/>
        <family val="2"/>
        <charset val="238"/>
        <scheme val="minor"/>
      </rPr>
      <t>6)</t>
    </r>
  </si>
  <si>
    <r>
      <t>Rodzaj odpadów</t>
    </r>
    <r>
      <rPr>
        <vertAlign val="superscript"/>
        <sz val="9"/>
        <color theme="1"/>
        <rFont val="Calibri"/>
        <family val="2"/>
        <charset val="238"/>
        <scheme val="minor"/>
      </rPr>
      <t>6)</t>
    </r>
  </si>
  <si>
    <r>
      <t>Masa odebranych odpadów komunalnych</t>
    </r>
    <r>
      <rPr>
        <vertAlign val="superscript"/>
        <sz val="9"/>
        <color theme="1"/>
        <rFont val="Calibri"/>
        <family val="2"/>
        <charset val="238"/>
        <scheme val="minor"/>
      </rPr>
      <t>7)</t>
    </r>
    <r>
      <rPr>
        <sz val="9"/>
        <color theme="1"/>
        <rFont val="Calibri"/>
        <family val="2"/>
        <charset val="238"/>
        <scheme val="minor"/>
      </rPr>
      <t xml:space="preserve"> [Mg]</t>
    </r>
  </si>
  <si>
    <r>
      <t>Masa odebranych odpadów komunalnych przekazanych do zagospodarowania</t>
    </r>
    <r>
      <rPr>
        <vertAlign val="superscript"/>
        <sz val="9"/>
        <color theme="1"/>
        <rFont val="Calibri"/>
        <family val="2"/>
        <charset val="238"/>
        <scheme val="minor"/>
      </rPr>
      <t>7)</t>
    </r>
    <r>
      <rPr>
        <sz val="9"/>
        <color theme="1"/>
        <rFont val="Calibri"/>
        <family val="2"/>
        <charset val="238"/>
        <scheme val="minor"/>
      </rPr>
      <t xml:space="preserve"> [Mg]</t>
    </r>
  </si>
  <si>
    <r>
      <t>komunalnych</t>
    </r>
    <r>
      <rPr>
        <vertAlign val="superscript"/>
        <sz val="9"/>
        <color theme="1"/>
        <rFont val="Calibri"/>
        <family val="2"/>
        <charset val="238"/>
        <scheme val="minor"/>
      </rPr>
      <t>10)</t>
    </r>
  </si>
  <si>
    <r>
      <t>Adres instalacji</t>
    </r>
    <r>
      <rPr>
        <vertAlign val="superscript"/>
        <sz val="9"/>
        <color theme="1"/>
        <rFont val="Calibri"/>
        <family val="2"/>
        <charset val="238"/>
        <scheme val="minor"/>
      </rPr>
      <t>11)</t>
    </r>
  </si>
  <si>
    <r>
      <t>Masa odebranych odpadów7</t>
    </r>
    <r>
      <rPr>
        <vertAlign val="superscript"/>
        <sz val="8.5"/>
        <color theme="1"/>
        <rFont val="Calibri"/>
        <family val="2"/>
        <charset val="238"/>
        <scheme val="minor"/>
      </rPr>
      <t>)</t>
    </r>
    <r>
      <rPr>
        <sz val="8.5"/>
        <color theme="1"/>
        <rFont val="Calibri"/>
        <family val="2"/>
        <charset val="238"/>
        <scheme val="minor"/>
      </rPr>
      <t xml:space="preserve"> [Mg]</t>
    </r>
  </si>
  <si>
    <r>
      <t>Masa odpadów przekazanych do termicznego przekształcania7</t>
    </r>
    <r>
      <rPr>
        <vertAlign val="superscript"/>
        <sz val="8.5"/>
        <color theme="1"/>
        <rFont val="Calibri"/>
        <family val="2"/>
        <charset val="238"/>
        <scheme val="minor"/>
      </rPr>
      <t>)</t>
    </r>
    <r>
      <rPr>
        <sz val="8.5"/>
        <color theme="1"/>
        <rFont val="Calibri"/>
        <family val="2"/>
        <charset val="238"/>
        <scheme val="minor"/>
      </rPr>
      <t xml:space="preserve"> [Mg]</t>
    </r>
  </si>
  <si>
    <r>
      <t>Masa odpadów przekazanych do poddania innym procesom przetwarzania7</t>
    </r>
    <r>
      <rPr>
        <vertAlign val="superscript"/>
        <sz val="8.5"/>
        <rFont val="Calibri"/>
        <family val="2"/>
        <charset val="238"/>
        <scheme val="minor"/>
      </rPr>
      <t>),13)</t>
    </r>
    <r>
      <rPr>
        <sz val="8.5"/>
        <rFont val="Calibri"/>
        <family val="2"/>
        <charset val="238"/>
        <scheme val="minor"/>
      </rPr>
      <t xml:space="preserve"> [Mg]</t>
    </r>
  </si>
  <si>
    <r>
      <t>do składowania7</t>
    </r>
    <r>
      <rPr>
        <vertAlign val="superscript"/>
        <sz val="8.5"/>
        <color theme="1"/>
        <rFont val="Calibri"/>
        <family val="2"/>
        <charset val="238"/>
        <scheme val="minor"/>
      </rPr>
      <t>)</t>
    </r>
    <r>
      <rPr>
        <sz val="8.5"/>
        <color theme="1"/>
        <rFont val="Calibri"/>
        <family val="2"/>
        <charset val="238"/>
        <scheme val="minor"/>
      </rPr>
      <t xml:space="preserve"> [Mg]</t>
    </r>
  </si>
  <si>
    <r>
      <t>do przetworzenia w procesie mechanicznego przetwarzania odpadów7</t>
    </r>
    <r>
      <rPr>
        <vertAlign val="superscript"/>
        <sz val="8.5"/>
        <rFont val="Calibri"/>
        <family val="2"/>
        <charset val="238"/>
        <scheme val="minor"/>
      </rPr>
      <t>)</t>
    </r>
    <r>
      <rPr>
        <sz val="8.5"/>
        <rFont val="Calibri"/>
        <family val="2"/>
        <charset val="238"/>
        <scheme val="minor"/>
      </rPr>
      <t xml:space="preserve"> (sortownie) [Mg]</t>
    </r>
  </si>
  <si>
    <r>
      <t>biologicznego przetwarzania odpadów7</t>
    </r>
    <r>
      <rPr>
        <vertAlign val="superscript"/>
        <sz val="8.5"/>
        <color theme="1"/>
        <rFont val="Calibri"/>
        <family val="2"/>
        <charset val="238"/>
        <scheme val="minor"/>
      </rPr>
      <t>)</t>
    </r>
    <r>
      <rPr>
        <sz val="8.5"/>
        <color theme="1"/>
        <rFont val="Calibri"/>
        <family val="2"/>
        <charset val="238"/>
        <scheme val="minor"/>
      </rPr>
      <t xml:space="preserve"> (instalacje MBP)</t>
    </r>
  </si>
  <si>
    <r>
      <t>IV. INFORMACJA O ODEBRANYCH I MAGAZYNOWANYCH ODPADACH KOMUNALNYCH</t>
    </r>
    <r>
      <rPr>
        <vertAlign val="superscript"/>
        <sz val="9"/>
        <color theme="1"/>
        <rFont val="Calibri"/>
        <family val="2"/>
        <charset val="238"/>
        <scheme val="minor"/>
      </rPr>
      <t>14)</t>
    </r>
  </si>
  <si>
    <r>
      <t>odpadów komunalnych</t>
    </r>
    <r>
      <rPr>
        <vertAlign val="superscript"/>
        <sz val="9"/>
        <color theme="1"/>
        <rFont val="Calibri"/>
        <family val="2"/>
        <charset val="238"/>
        <scheme val="minor"/>
      </rPr>
      <t>7)</t>
    </r>
    <r>
      <rPr>
        <sz val="9"/>
        <color theme="1"/>
        <rFont val="Calibri"/>
        <family val="2"/>
        <charset val="238"/>
        <scheme val="minor"/>
      </rPr>
      <t xml:space="preserve"> [Mg]</t>
    </r>
  </si>
  <si>
    <r>
      <t>V. INFORMACJA O DZIAŁAJĄCYCH NA TERENIE GMINY/ZWIĄZKU MIĘDZYGMINNEGO PUNKTACH SELEKTYWNEGO ZBIERANIA ODPADÓW KOMUNALNYCH</t>
    </r>
    <r>
      <rPr>
        <vertAlign val="superscript"/>
        <sz val="9"/>
        <color theme="1"/>
        <rFont val="Calibri"/>
        <family val="2"/>
        <charset val="238"/>
        <scheme val="minor"/>
      </rPr>
      <t xml:space="preserve">15) </t>
    </r>
    <r>
      <rPr>
        <vertAlign val="superscript"/>
        <sz val="14"/>
        <color rgb="FFFF0000"/>
        <rFont val="Calibri"/>
        <family val="2"/>
        <charset val="238"/>
        <scheme val="minor"/>
      </rPr>
      <t>PSZOK</t>
    </r>
  </si>
  <si>
    <r>
      <t>a) informacja o zebranych odpadach komunalnych</t>
    </r>
    <r>
      <rPr>
        <vertAlign val="superscript"/>
        <sz val="9"/>
        <color theme="1"/>
        <rFont val="Calibri"/>
        <family val="2"/>
        <charset val="238"/>
        <scheme val="minor"/>
      </rPr>
      <t>16)</t>
    </r>
  </si>
  <si>
    <r>
      <t>Masa zebranych odpadów komunalnych</t>
    </r>
    <r>
      <rPr>
        <vertAlign val="superscript"/>
        <sz val="9"/>
        <color theme="1"/>
        <rFont val="Calibri"/>
        <family val="2"/>
        <charset val="238"/>
        <scheme val="minor"/>
      </rPr>
      <t>7)</t>
    </r>
    <r>
      <rPr>
        <sz val="9"/>
        <color theme="1"/>
        <rFont val="Calibri"/>
        <family val="2"/>
        <charset val="238"/>
        <scheme val="minor"/>
      </rPr>
      <t xml:space="preserve"> [Mg]</t>
    </r>
  </si>
  <si>
    <r>
      <t>b) informacja o sposobie zagospodarowania zebranych odpadów komunalnych</t>
    </r>
    <r>
      <rPr>
        <vertAlign val="superscript"/>
        <sz val="9"/>
        <color theme="1"/>
        <rFont val="Calibri"/>
        <family val="2"/>
        <charset val="238"/>
        <scheme val="minor"/>
      </rPr>
      <t>17)</t>
    </r>
  </si>
  <si>
    <r>
      <t>Sposób zagospodarowania zebranych odpadów komunalnych</t>
    </r>
    <r>
      <rPr>
        <vertAlign val="superscript"/>
        <sz val="9"/>
        <color theme="1"/>
        <rFont val="Calibri"/>
        <family val="2"/>
        <charset val="238"/>
        <scheme val="minor"/>
      </rPr>
      <t>10)</t>
    </r>
  </si>
  <si>
    <r>
      <t>Adres instalacji</t>
    </r>
    <r>
      <rPr>
        <vertAlign val="superscript"/>
        <sz val="9"/>
        <color theme="1"/>
        <rFont val="Calibri"/>
        <family val="2"/>
        <charset val="238"/>
        <scheme val="minor"/>
      </rPr>
      <t>11)</t>
    </r>
    <r>
      <rPr>
        <sz val="9"/>
        <color theme="1"/>
        <rFont val="Calibri"/>
        <family val="2"/>
        <charset val="238"/>
        <scheme val="minor"/>
      </rPr>
      <t>, do której zostały przekazane odpady komunalne</t>
    </r>
  </si>
  <si>
    <r>
      <t>c) informacja o zebranych i magazynowanych odpadach komunalnych</t>
    </r>
    <r>
      <rPr>
        <vertAlign val="superscript"/>
        <sz val="9"/>
        <color theme="1"/>
        <rFont val="Calibri"/>
        <family val="2"/>
        <charset val="238"/>
        <scheme val="minor"/>
      </rPr>
      <t>18)</t>
    </r>
  </si>
  <si>
    <r>
      <t>VI. INFORMACJA O ZEBRANYCH ODPADACH KOMUNALNYCH STANOWIĄCYCH FRAKCJE ODPADÓW KOMUNALNYCH: PAPIERU, METALI, TWORZYW SZTUCZNYCH I SZKŁA</t>
    </r>
    <r>
      <rPr>
        <vertAlign val="superscript"/>
        <sz val="9"/>
        <color theme="1"/>
        <rFont val="Calibri"/>
        <family val="2"/>
        <charset val="238"/>
        <scheme val="minor"/>
      </rPr>
      <t xml:space="preserve">19) </t>
    </r>
    <r>
      <rPr>
        <vertAlign val="superscript"/>
        <sz val="14"/>
        <color rgb="FFFF0000"/>
        <rFont val="Calibri"/>
        <family val="2"/>
        <charset val="238"/>
        <scheme val="minor"/>
      </rPr>
      <t xml:space="preserve"> PUNKT SKUPU</t>
    </r>
  </si>
  <si>
    <r>
      <t>a) informacja o odpadach zebranych od właścicieli nieruchomości, które zamieszkują mieszkańcy, i właścicieli nieruchomości, których nie zamieszkują mieszkańcy, a powstają odpady komunalne</t>
    </r>
    <r>
      <rPr>
        <vertAlign val="superscript"/>
        <sz val="9"/>
        <color theme="1"/>
        <rFont val="Calibri"/>
        <family val="2"/>
        <charset val="238"/>
        <scheme val="minor"/>
      </rPr>
      <t>20)</t>
    </r>
  </si>
  <si>
    <r>
      <t>b) informacja o sposobie zagospodarowania zebranych odpadów komunalnych stanowiących frakcje odpadów komunalnych: papieru, metali, tworzyw sztucznych i szkła</t>
    </r>
    <r>
      <rPr>
        <vertAlign val="superscript"/>
        <sz val="9"/>
        <color theme="1"/>
        <rFont val="Calibri"/>
        <family val="2"/>
        <charset val="238"/>
        <scheme val="minor"/>
      </rPr>
      <t>21)</t>
    </r>
  </si>
  <si>
    <r>
      <t>c) informacja o zebranych i magazynowanych odpadach komunalnych stanowiących frakcje odpadów komunalnych: papieru, metali, tworzyw sztucznych i szkła</t>
    </r>
    <r>
      <rPr>
        <vertAlign val="superscript"/>
        <sz val="9"/>
        <color theme="1"/>
        <rFont val="Calibri"/>
        <family val="2"/>
        <charset val="238"/>
        <scheme val="minor"/>
      </rPr>
      <t>22)</t>
    </r>
  </si>
  <si>
    <r>
      <t>Masa odpadów, powstałych po sortowaniu odpadów selektywnie odebranych, przekazanych do składowania</t>
    </r>
    <r>
      <rPr>
        <vertAlign val="superscript"/>
        <sz val="7"/>
        <color theme="1"/>
        <rFont val="Calibri"/>
        <family val="2"/>
        <charset val="238"/>
        <scheme val="minor"/>
      </rPr>
      <t>7),24)</t>
    </r>
    <r>
      <rPr>
        <sz val="7"/>
        <color theme="1"/>
        <rFont val="Calibri"/>
        <family val="2"/>
        <charset val="238"/>
        <scheme val="minor"/>
      </rPr>
      <t xml:space="preserve"> [Mg]</t>
    </r>
  </si>
  <si>
    <r>
      <t>przekazanych do składowania</t>
    </r>
    <r>
      <rPr>
        <vertAlign val="superscript"/>
        <sz val="9"/>
        <color theme="1"/>
        <rFont val="Calibri"/>
        <family val="2"/>
        <charset val="238"/>
        <scheme val="minor"/>
      </rPr>
      <t>7),24)</t>
    </r>
    <r>
      <rPr>
        <sz val="9"/>
        <color theme="1"/>
        <rFont val="Calibri"/>
        <family val="2"/>
        <charset val="238"/>
        <scheme val="minor"/>
      </rPr>
      <t xml:space="preserve"> [Mg]</t>
    </r>
  </si>
  <si>
    <r>
      <t>Masa odpadów</t>
    </r>
    <r>
      <rPr>
        <vertAlign val="superscript"/>
        <sz val="9"/>
        <color theme="1"/>
        <rFont val="Calibri"/>
        <family val="2"/>
        <charset val="238"/>
        <scheme val="minor"/>
      </rPr>
      <t>7)</t>
    </r>
    <r>
      <rPr>
        <sz val="9"/>
        <color theme="1"/>
        <rFont val="Calibri"/>
        <family val="2"/>
        <charset val="238"/>
        <scheme val="minor"/>
      </rPr>
      <t xml:space="preserve"> [Mg]</t>
    </r>
  </si>
  <si>
    <r>
      <t>i poddanych recyklingowi</t>
    </r>
    <r>
      <rPr>
        <vertAlign val="superscript"/>
        <sz val="9"/>
        <color theme="1"/>
        <rFont val="Calibri"/>
        <family val="2"/>
        <charset val="238"/>
        <scheme val="minor"/>
      </rPr>
      <t>7)</t>
    </r>
    <r>
      <rPr>
        <sz val="9"/>
        <color theme="1"/>
        <rFont val="Calibri"/>
        <family val="2"/>
        <charset val="238"/>
        <scheme val="minor"/>
      </rPr>
      <t xml:space="preserve"> [Mg]</t>
    </r>
  </si>
  <si>
    <r>
      <t>recyklingowi</t>
    </r>
    <r>
      <rPr>
        <vertAlign val="superscript"/>
        <sz val="9"/>
        <color theme="1"/>
        <rFont val="Calibri"/>
        <family val="2"/>
        <charset val="238"/>
        <scheme val="minor"/>
      </rPr>
      <t>7)</t>
    </r>
    <r>
      <rPr>
        <sz val="9"/>
        <color theme="1"/>
        <rFont val="Calibri"/>
        <family val="2"/>
        <charset val="238"/>
        <scheme val="minor"/>
      </rPr>
      <t xml:space="preserve"> [Mg]</t>
    </r>
  </si>
  <si>
    <r>
      <t>na terenie województwa (Mw</t>
    </r>
    <r>
      <rPr>
        <vertAlign val="subscript"/>
        <sz val="9"/>
        <color theme="1"/>
        <rFont val="Calibri"/>
        <family val="2"/>
        <charset val="238"/>
        <scheme val="minor"/>
      </rPr>
      <t>GUS</t>
    </r>
    <r>
      <rPr>
        <sz val="9"/>
        <color theme="1"/>
        <rFont val="Calibri"/>
        <family val="2"/>
        <charset val="238"/>
        <scheme val="minor"/>
      </rPr>
      <t>)</t>
    </r>
    <r>
      <rPr>
        <vertAlign val="superscript"/>
        <sz val="9"/>
        <color theme="1"/>
        <rFont val="Calibri"/>
        <family val="2"/>
        <charset val="238"/>
        <scheme val="minor"/>
      </rPr>
      <t>30)</t>
    </r>
  </si>
  <si>
    <r>
      <t>przygotowanych do ponownego użycia i poddanych recyklingowi</t>
    </r>
    <r>
      <rPr>
        <vertAlign val="superscript"/>
        <sz val="9"/>
        <color theme="1"/>
        <rFont val="Calibri"/>
        <family val="2"/>
        <charset val="238"/>
        <scheme val="minor"/>
      </rPr>
      <t>7),</t>
    </r>
    <r>
      <rPr>
        <sz val="9"/>
        <color theme="1"/>
        <rFont val="Calibri"/>
        <family val="2"/>
        <charset val="238"/>
        <scheme val="minor"/>
      </rPr>
      <t xml:space="preserve"> </t>
    </r>
    <r>
      <rPr>
        <vertAlign val="superscript"/>
        <sz val="9"/>
        <color theme="1"/>
        <rFont val="Calibri"/>
        <family val="2"/>
        <charset val="238"/>
        <scheme val="minor"/>
      </rPr>
      <t>28)</t>
    </r>
    <r>
      <rPr>
        <sz val="9"/>
        <color theme="1"/>
        <rFont val="Calibri"/>
        <family val="2"/>
        <charset val="238"/>
        <scheme val="minor"/>
      </rPr>
      <t xml:space="preserve"> [Mg]</t>
    </r>
  </si>
  <si>
    <r>
      <t>i wielomateriałowych w składzie morfologicznym odpadów komunalnych</t>
    </r>
    <r>
      <rPr>
        <vertAlign val="superscript"/>
        <sz val="9"/>
        <color theme="1"/>
        <rFont val="Calibri"/>
        <family val="2"/>
        <charset val="238"/>
        <scheme val="minor"/>
      </rPr>
      <t>32)</t>
    </r>
    <r>
      <rPr>
        <sz val="9"/>
        <color theme="1"/>
        <rFont val="Calibri"/>
        <family val="2"/>
        <charset val="238"/>
        <scheme val="minor"/>
      </rPr>
      <t xml:space="preserve"> [%]</t>
    </r>
  </si>
  <si>
    <r>
      <t>Osiągnięty poziom recyklingu i przygotowania do ponownego użycia</t>
    </r>
    <r>
      <rPr>
        <vertAlign val="superscript"/>
        <sz val="9"/>
        <color theme="1"/>
        <rFont val="Calibri"/>
        <family val="2"/>
        <charset val="238"/>
        <scheme val="minor"/>
      </rPr>
      <t>33)</t>
    </r>
    <r>
      <rPr>
        <sz val="9"/>
        <color theme="1"/>
        <rFont val="Calibri"/>
        <family val="2"/>
        <charset val="238"/>
        <scheme val="minor"/>
      </rPr>
      <t xml:space="preserve"> papieru,</t>
    </r>
  </si>
  <si>
    <r>
      <t>procesom odzysku</t>
    </r>
    <r>
      <rPr>
        <vertAlign val="superscript"/>
        <sz val="9"/>
        <color theme="1"/>
        <rFont val="Calibri"/>
        <family val="2"/>
        <charset val="238"/>
        <scheme val="minor"/>
      </rPr>
      <t>7)</t>
    </r>
    <r>
      <rPr>
        <sz val="9"/>
        <color theme="1"/>
        <rFont val="Calibri"/>
        <family val="2"/>
        <charset val="238"/>
        <scheme val="minor"/>
      </rPr>
      <t xml:space="preserve"> [Mg]</t>
    </r>
  </si>
  <si>
    <r>
      <t>odzysku</t>
    </r>
    <r>
      <rPr>
        <vertAlign val="superscript"/>
        <sz val="9"/>
        <color theme="1"/>
        <rFont val="Calibri"/>
        <family val="2"/>
        <charset val="238"/>
        <scheme val="minor"/>
      </rPr>
      <t>7)</t>
    </r>
    <r>
      <rPr>
        <sz val="9"/>
        <color theme="1"/>
        <rFont val="Calibri"/>
        <family val="2"/>
        <charset val="238"/>
        <scheme val="minor"/>
      </rPr>
      <t xml:space="preserve"> - Mr</t>
    </r>
    <r>
      <rPr>
        <vertAlign val="subscript"/>
        <sz val="9"/>
        <color theme="1"/>
        <rFont val="Calibri"/>
        <family val="2"/>
        <charset val="238"/>
        <scheme val="minor"/>
      </rPr>
      <t>br</t>
    </r>
    <r>
      <rPr>
        <sz val="9"/>
        <color theme="1"/>
        <rFont val="Calibri"/>
        <family val="2"/>
        <charset val="238"/>
        <scheme val="minor"/>
      </rPr>
      <t xml:space="preserve"> [Mg]</t>
    </r>
  </si>
  <si>
    <r>
      <t>półroczu poprzedzającym rok sprawozdawczy</t>
    </r>
    <r>
      <rPr>
        <vertAlign val="superscript"/>
        <sz val="9"/>
        <color theme="1"/>
        <rFont val="Calibri"/>
        <family val="2"/>
        <charset val="238"/>
        <scheme val="minor"/>
      </rPr>
      <t>34)</t>
    </r>
    <r>
      <rPr>
        <sz val="9"/>
        <color theme="1"/>
        <rFont val="Calibri"/>
        <family val="2"/>
        <charset val="238"/>
        <scheme val="minor"/>
      </rPr>
      <t xml:space="preserve"> [Mg]</t>
    </r>
  </si>
  <si>
    <r>
      <t>poprzedzającym rok sprawozdawczy</t>
    </r>
    <r>
      <rPr>
        <vertAlign val="superscript"/>
        <sz val="9"/>
        <color theme="1"/>
        <rFont val="Calibri"/>
        <family val="2"/>
        <charset val="238"/>
        <scheme val="minor"/>
      </rPr>
      <t>34)</t>
    </r>
    <r>
      <rPr>
        <sz val="9"/>
        <color theme="1"/>
        <rFont val="Calibri"/>
        <family val="2"/>
        <charset val="238"/>
        <scheme val="minor"/>
      </rPr>
      <t xml:space="preserve"> [Mg]</t>
    </r>
  </si>
  <si>
    <r>
      <t>Masa odpadów komunalnych ulegających biodegradacji wytworzona w 1995 r.</t>
    </r>
    <r>
      <rPr>
        <vertAlign val="superscript"/>
        <sz val="9"/>
        <color theme="1"/>
        <rFont val="Calibri"/>
        <family val="2"/>
        <charset val="238"/>
        <scheme val="minor"/>
      </rPr>
      <t>7),</t>
    </r>
    <r>
      <rPr>
        <sz val="9"/>
        <color theme="1"/>
        <rFont val="Calibri"/>
        <family val="2"/>
        <charset val="238"/>
        <scheme val="minor"/>
      </rPr>
      <t xml:space="preserve"> </t>
    </r>
    <r>
      <rPr>
        <vertAlign val="superscript"/>
        <sz val="9"/>
        <color theme="1"/>
        <rFont val="Calibri"/>
        <family val="2"/>
        <charset val="238"/>
        <scheme val="minor"/>
      </rPr>
      <t>35)</t>
    </r>
  </si>
  <si>
    <r>
      <t>– OUB</t>
    </r>
    <r>
      <rPr>
        <vertAlign val="subscript"/>
        <sz val="9"/>
        <color theme="1"/>
        <rFont val="Calibri"/>
        <family val="2"/>
        <charset val="238"/>
        <scheme val="minor"/>
      </rPr>
      <t>1995</t>
    </r>
    <r>
      <rPr>
        <sz val="9"/>
        <color theme="1"/>
        <rFont val="Calibri"/>
        <family val="2"/>
        <charset val="238"/>
        <scheme val="minor"/>
      </rPr>
      <t xml:space="preserve"> [Mg]</t>
    </r>
  </si>
  <si>
    <r>
      <t>przekazanych do składowania</t>
    </r>
    <r>
      <rPr>
        <vertAlign val="superscript"/>
        <sz val="9"/>
        <color theme="1"/>
        <rFont val="Calibri"/>
        <family val="2"/>
        <charset val="238"/>
        <scheme val="minor"/>
      </rPr>
      <t>7)</t>
    </r>
    <r>
      <rPr>
        <sz val="9"/>
        <color theme="1"/>
        <rFont val="Calibri"/>
        <family val="2"/>
        <charset val="238"/>
        <scheme val="minor"/>
      </rPr>
      <t xml:space="preserve"> - M</t>
    </r>
    <r>
      <rPr>
        <vertAlign val="subscript"/>
        <sz val="9"/>
        <color theme="1"/>
        <rFont val="Calibri"/>
        <family val="2"/>
        <charset val="238"/>
        <scheme val="minor"/>
      </rPr>
      <t>OUBR</t>
    </r>
    <r>
      <rPr>
        <vertAlign val="superscript"/>
        <sz val="9"/>
        <color theme="1"/>
        <rFont val="Calibri"/>
        <family val="2"/>
        <charset val="238"/>
        <scheme val="minor"/>
      </rPr>
      <t>35)</t>
    </r>
    <r>
      <rPr>
        <sz val="9"/>
        <color theme="1"/>
        <rFont val="Calibri"/>
        <family val="2"/>
        <charset val="238"/>
        <scheme val="minor"/>
      </rPr>
      <t xml:space="preserve"> [Mg]</t>
    </r>
  </si>
  <si>
    <r>
      <t>biodegradacji przekazywanych do składowania</t>
    </r>
    <r>
      <rPr>
        <vertAlign val="superscript"/>
        <sz val="9"/>
        <color theme="1"/>
        <rFont val="Calibri"/>
        <family val="2"/>
        <charset val="238"/>
        <scheme val="minor"/>
      </rPr>
      <t>36),</t>
    </r>
    <r>
      <rPr>
        <sz val="9"/>
        <color theme="1"/>
        <rFont val="Calibri"/>
        <family val="2"/>
        <charset val="238"/>
        <scheme val="minor"/>
      </rPr>
      <t xml:space="preserve"> </t>
    </r>
    <r>
      <rPr>
        <vertAlign val="superscript"/>
        <sz val="9"/>
        <color theme="1"/>
        <rFont val="Calibri"/>
        <family val="2"/>
        <charset val="238"/>
        <scheme val="minor"/>
      </rPr>
      <t>37),</t>
    </r>
    <r>
      <rPr>
        <sz val="9"/>
        <color theme="1"/>
        <rFont val="Calibri"/>
        <family val="2"/>
        <charset val="238"/>
        <scheme val="minor"/>
      </rPr>
      <t xml:space="preserve"> [%]</t>
    </r>
  </si>
  <si>
    <r>
      <t>IX. LICZBA WŁAŚCICIELI NIERUCHOMOŚCI, OD KTÓRYCH ZOSTAŁY ODEBRANE ODPADY KOMUNALNE</t>
    </r>
    <r>
      <rPr>
        <vertAlign val="superscript"/>
        <sz val="9"/>
        <color theme="1"/>
        <rFont val="Calibri"/>
        <family val="2"/>
        <charset val="238"/>
        <scheme val="minor"/>
      </rPr>
      <t>38)</t>
    </r>
  </si>
  <si>
    <t>RIPOK przekazuje informację o odpadach, przekazanych mu przez tego przedsiębiorcę lub gminę, które poddał procesowi przygotowania do ponownego użycia, recyklingu lub przekazał w tym celu innemu posiadaczowi odpadów.</t>
  </si>
  <si>
    <r>
      <t>III. INFORMACJA O SPOSOBIE ZAGOSPODAROWANIA ODEBRANYCH ODPADÓW KOMUNALNYCH</t>
    </r>
    <r>
      <rPr>
        <vertAlign val="superscript"/>
        <sz val="8.5"/>
        <color theme="1"/>
        <rFont val="Times New Roman"/>
        <family val="1"/>
        <charset val="238"/>
      </rPr>
      <t>10)</t>
    </r>
    <r>
      <rPr>
        <vertAlign val="superscript"/>
        <sz val="14"/>
        <color theme="1"/>
        <rFont val="Times New Roman"/>
        <family val="1"/>
        <charset val="238"/>
      </rPr>
      <t xml:space="preserve"> </t>
    </r>
    <r>
      <rPr>
        <vertAlign val="superscript"/>
        <sz val="14"/>
        <color rgb="FFFF0000"/>
        <rFont val="Times New Roman"/>
        <family val="1"/>
        <charset val="238"/>
      </rPr>
      <t>tylko te poddane przetworzenieu, nie podajemy przekazanych do magazynowania</t>
    </r>
  </si>
  <si>
    <r>
      <t xml:space="preserve">a) masa odpadów, powstałych </t>
    </r>
    <r>
      <rPr>
        <b/>
        <sz val="9"/>
        <color rgb="FFFF0000"/>
        <rFont val="Times New Roman"/>
        <family val="1"/>
        <charset val="238"/>
      </rPr>
      <t>po sortowaniu odpadów selektywnie odebranyc</t>
    </r>
    <r>
      <rPr>
        <b/>
        <sz val="9"/>
        <color theme="1"/>
        <rFont val="Times New Roman"/>
        <family val="1"/>
        <charset val="238"/>
      </rPr>
      <t>h, przekazanych do składowania</t>
    </r>
    <r>
      <rPr>
        <vertAlign val="superscript"/>
        <sz val="9"/>
        <color theme="1"/>
        <rFont val="Times New Roman"/>
        <family val="1"/>
        <charset val="238"/>
      </rPr>
      <t xml:space="preserve">17) </t>
    </r>
    <r>
      <rPr>
        <vertAlign val="superscript"/>
        <sz val="12"/>
        <color rgb="FFFF0000"/>
        <rFont val="Times New Roman"/>
        <family val="1"/>
        <charset val="238"/>
      </rPr>
      <t xml:space="preserve">Należy co najmniej uwzględnić odpady o kodach: </t>
    </r>
    <r>
      <rPr>
        <vertAlign val="superscript"/>
        <sz val="14"/>
        <color rgb="FFFF0000"/>
        <rFont val="Times New Roman"/>
        <family val="1"/>
        <charset val="238"/>
      </rPr>
      <t>19 12 12, 19 12 01, 19 12 07, 19 12 08.</t>
    </r>
  </si>
  <si>
    <r>
      <t xml:space="preserve">b) masa odpadów, powstałych </t>
    </r>
    <r>
      <rPr>
        <b/>
        <sz val="9"/>
        <color rgb="FFFF0000"/>
        <rFont val="Times New Roman"/>
        <family val="1"/>
        <charset val="238"/>
      </rPr>
      <t>po sortowaniu zmieszanych</t>
    </r>
    <r>
      <rPr>
        <b/>
        <sz val="9"/>
        <color theme="1"/>
        <rFont val="Times New Roman"/>
        <family val="1"/>
        <charset val="238"/>
      </rPr>
      <t xml:space="preserve"> (niesegregowanych) odpadów komunalnych odebranych, przekazanych do składowania</t>
    </r>
    <r>
      <rPr>
        <vertAlign val="superscript"/>
        <sz val="9"/>
        <color theme="1"/>
        <rFont val="Times New Roman"/>
        <family val="1"/>
        <charset val="238"/>
      </rPr>
      <t>18)</t>
    </r>
  </si>
  <si>
    <t>VI. INFORMACJA O ODPADACH PRZYGOTOWANYCH DO PONOWNEGO UŻYCIA, PODDANYCH RECYKLINGOWI I INNYM PROCESOM ODZYSKU, ORAZ O OSIĄGNIĘTYCH POZIOMACH RECYKLINGU, PRZYGOTOWANIA DO PONOWNEGO UŻYCIA I ODZYSKU INNYMI METODAMI ORAZ OGRANICZENIA MASY ODPADÓW KOMUNALNYCH ULEGAJĄCYCH BIODEGRADACJI PRZEKAZYWANYCH DO SKŁADOWANIA</t>
  </si>
  <si>
    <r>
      <t xml:space="preserve">a) informacja o masie odpadów komunalnych: </t>
    </r>
    <r>
      <rPr>
        <b/>
        <sz val="9"/>
        <color rgb="FFFF0000"/>
        <rFont val="Times New Roman"/>
        <family val="1"/>
        <charset val="238"/>
      </rPr>
      <t>papieru, metali, tworzyw sztucznych i szkła</t>
    </r>
    <r>
      <rPr>
        <vertAlign val="superscript"/>
        <sz val="9"/>
        <color rgb="FFFF0000"/>
        <rFont val="Times New Roman"/>
        <family val="1"/>
        <charset val="238"/>
      </rPr>
      <t>21)</t>
    </r>
    <r>
      <rPr>
        <sz val="9"/>
        <color rgb="FFFF0000"/>
        <rFont val="Times New Roman"/>
        <family val="1"/>
        <charset val="238"/>
      </rPr>
      <t xml:space="preserve"> </t>
    </r>
    <r>
      <rPr>
        <b/>
        <sz val="9"/>
        <rFont val="Times New Roman"/>
        <family val="1"/>
        <charset val="238"/>
      </rPr>
      <t>przekazanych do przygotowania do ponownego użycia i recyklingu</t>
    </r>
  </si>
  <si>
    <r>
      <t xml:space="preserve">c) informacja o osiągniętym </t>
    </r>
    <r>
      <rPr>
        <b/>
        <sz val="9"/>
        <color rgb="FFFF0000"/>
        <rFont val="Times New Roman"/>
        <family val="1"/>
        <charset val="238"/>
      </rPr>
      <t>poziomie recyklingu</t>
    </r>
    <r>
      <rPr>
        <b/>
        <sz val="9"/>
        <color theme="1"/>
        <rFont val="Times New Roman"/>
        <family val="1"/>
        <charset val="238"/>
      </rPr>
      <t xml:space="preserve"> i przygotowania do ponownego użycia odpadów komunalnych: </t>
    </r>
    <r>
      <rPr>
        <b/>
        <sz val="9"/>
        <color rgb="FFFF0000"/>
        <rFont val="Times New Roman"/>
        <family val="1"/>
        <charset val="238"/>
      </rPr>
      <t>papieru, metali, tworzyw sztucznych i szkła</t>
    </r>
  </si>
  <si>
    <r>
      <t xml:space="preserve">d) informacja o masie odpadów </t>
    </r>
    <r>
      <rPr>
        <b/>
        <sz val="9"/>
        <color rgb="FF0070C0"/>
        <rFont val="Times New Roman"/>
        <family val="1"/>
        <charset val="238"/>
      </rPr>
      <t>budowlanych i rozbiórkowyc</t>
    </r>
    <r>
      <rPr>
        <b/>
        <sz val="9"/>
        <rFont val="Times New Roman"/>
        <family val="1"/>
        <charset val="238"/>
      </rPr>
      <t>h będących odpadami komunalnymi</t>
    </r>
    <r>
      <rPr>
        <vertAlign val="superscript"/>
        <sz val="9"/>
        <rFont val="Times New Roman"/>
        <family val="1"/>
        <charset val="238"/>
      </rPr>
      <t>28)</t>
    </r>
    <r>
      <rPr>
        <sz val="9"/>
        <rFont val="Times New Roman"/>
        <family val="1"/>
        <charset val="238"/>
      </rPr>
      <t xml:space="preserve">, </t>
    </r>
    <r>
      <rPr>
        <b/>
        <sz val="9"/>
        <color rgb="FF0070C0"/>
        <rFont val="Times New Roman"/>
        <family val="1"/>
        <charset val="238"/>
      </rPr>
      <t>przekazanych</t>
    </r>
    <r>
      <rPr>
        <b/>
        <sz val="9"/>
        <rFont val="Times New Roman"/>
        <family val="1"/>
        <charset val="238"/>
      </rPr>
      <t xml:space="preserve"> do przygotowania do ponownego użycia, recyklingu i innych procesów odzysku</t>
    </r>
  </si>
  <si>
    <r>
      <t xml:space="preserve">e) informacja o osiągniętym </t>
    </r>
    <r>
      <rPr>
        <b/>
        <sz val="9"/>
        <color rgb="FF0070C0"/>
        <rFont val="Times New Roman"/>
        <family val="1"/>
        <charset val="238"/>
      </rPr>
      <t>poziomie recyklingu</t>
    </r>
    <r>
      <rPr>
        <b/>
        <sz val="9"/>
        <color theme="1"/>
        <rFont val="Times New Roman"/>
        <family val="1"/>
        <charset val="238"/>
      </rPr>
      <t xml:space="preserve">, przygotowania do ponownego użycia i odzysku innymi metodami innych niż niebezpieczne odpadów </t>
    </r>
    <r>
      <rPr>
        <b/>
        <sz val="9"/>
        <color rgb="FF0070C0"/>
        <rFont val="Times New Roman"/>
        <family val="1"/>
        <charset val="238"/>
      </rPr>
      <t>budowlanych i rozbiórkowych</t>
    </r>
    <r>
      <rPr>
        <b/>
        <sz val="9"/>
        <color theme="1"/>
        <rFont val="Times New Roman"/>
        <family val="1"/>
        <charset val="238"/>
      </rPr>
      <t xml:space="preserve"> stanowiących odpady komunalne</t>
    </r>
  </si>
  <si>
    <r>
      <t>f) informacja o</t>
    </r>
    <r>
      <rPr>
        <b/>
        <sz val="9"/>
        <color rgb="FF00B050"/>
        <rFont val="Times New Roman"/>
        <family val="1"/>
        <charset val="238"/>
      </rPr>
      <t xml:space="preserve"> osiągniętym poziomie ograniczenia masy</t>
    </r>
    <r>
      <rPr>
        <b/>
        <sz val="9"/>
        <color theme="1"/>
        <rFont val="Times New Roman"/>
        <family val="1"/>
        <charset val="238"/>
      </rPr>
      <t xml:space="preserve"> odpadów komunalnych</t>
    </r>
    <r>
      <rPr>
        <b/>
        <sz val="9"/>
        <color rgb="FF00B050"/>
        <rFont val="Times New Roman"/>
        <family val="1"/>
        <charset val="238"/>
      </rPr>
      <t xml:space="preserve"> ulegających biodegradacji</t>
    </r>
    <r>
      <rPr>
        <b/>
        <sz val="9"/>
        <color theme="1"/>
        <rFont val="Times New Roman"/>
        <family val="1"/>
        <charset val="238"/>
      </rPr>
      <t xml:space="preserve"> przekazywanych do składowania</t>
    </r>
  </si>
  <si>
    <r>
      <t>IV. INFORMACJA O ODEBRANYCH I MAGAZYNOWANYCH ODPADACH KOMUNALNYCH</t>
    </r>
    <r>
      <rPr>
        <vertAlign val="superscript"/>
        <sz val="8.5"/>
        <color theme="1"/>
        <rFont val="Times New Roman"/>
        <family val="1"/>
        <charset val="238"/>
      </rPr>
      <t xml:space="preserve">16) </t>
    </r>
    <r>
      <rPr>
        <vertAlign val="superscript"/>
        <sz val="14"/>
        <color rgb="FFFF0000"/>
        <rFont val="Times New Roman"/>
        <family val="1"/>
        <charset val="238"/>
      </rPr>
      <t>wszystko co leży w magazynie na koniec okresu sprawozdawczego</t>
    </r>
  </si>
  <si>
    <t>Dane z działu II rozrzucamy na dział III i IV</t>
  </si>
  <si>
    <t xml:space="preserve">Dane z RIPOK i innych instalacji przetwarzania odpadów </t>
  </si>
  <si>
    <t>Nowe (inne odpady niż surowcowe)</t>
  </si>
  <si>
    <r>
      <t>b) informacja o masie odpadów przekazanych do przygotowania do ponownego użycia i recyklingu</t>
    </r>
    <r>
      <rPr>
        <vertAlign val="superscript"/>
        <sz val="9"/>
        <color theme="9" tint="-0.249977111117893"/>
        <rFont val="Times New Roman"/>
        <family val="1"/>
        <charset val="238"/>
      </rPr>
      <t>22)</t>
    </r>
  </si>
  <si>
    <t>9) Należy podać masę odpadów z dokładnością do trzeciego miejsca po przecinku. W przypadku gdy masa odpadów jest mniejsza niż 1 kg, należy podać masę z dokładnością do 0,1 kg          w przeliczeniu na Mg.</t>
  </si>
  <si>
    <t>10) Należy podać informacje o odpadach odebranych od właścicieli nieruchomości i przekazanych do zagospodarowania. W dziale III nie należy uwzględniać informacji o odpadach odebranych i magazynowanych przez podmiot odbierający odpady komunalne.</t>
  </si>
  <si>
    <t>11) Należy uwzględnić wszystkie rodzaje odebranych odpadów, z wyłączeniem odpadów o kodach wymienionych w przypisie 14.</t>
  </si>
  <si>
    <t>12)    Przez  sposób  zagospodarowania  odpadów  komunalnych  rozumie  się  procesy  odzysku wymienione w załączniku nr 1 do ustawy z dnia 14 grudnia 2012 r. o odpadach oraz procesy unieszkodliwiania odpadów wymienione w załączniku nr 2 do tej ustawy. W przypadku przekazania odpadów osobie fizycznej zgodnie z przepisami wydanymi na podstawie art. 27 ust. 10 ustawy z dnia 14 grudnia 2012 r. o odpadach należy wpisać słownie „przekazanie osobom fizycznym”. W przypadku przekazania odpadów do przetwarzania poza instalacjami lub urządzeniami zgodnie z przepisami wydanymi na podstawie art. 30 ust. 5 ustawy z dnia 14 grudnia 2012 r. o odpadach należy wpisać słownie „odzysk poza instalacjami lub  urządzeniami”. W przypadku przekazywania odpadów komunalnych za pośrednictwem zbierającego do instalacji zgodnie z art. 9e ust. 1 pkt 1 ustawy z dnia 13 września 1996 r.        o utrzymaniu czystości i porządku w gminach należy podać ostateczny sposób zagospodarowania odpadów komunalnych w tej instalacji.</t>
  </si>
  <si>
    <t>14) Należy uwzględnić odpady o kodach: 15 01 01, 15 01 03, 15 01 05, ex 15 01 06 – w części zawierającej papier, tekturę, drewno i tekstylia z włókien naturalnych, ex 15 01 09 opakowania z tekstyliów z włókien naturalnych, 20 01 01, 20 01 08, 20 01 10, 20 01 11, 20 01 25, 20 01 38, 20 02 01, 20 03 02, zgodnie z przepisami wydanymi na podstawie art. 4 ust. 3 ustawy z dnia 14 grudnia 2012 r. o odpadach.</t>
  </si>
  <si>
    <t>15)   Dotyczy pozostałych procesów innych niż wymienione w dziale III w lit. c w kolumnach 2, 3, 4 i 5.</t>
  </si>
  <si>
    <t>16) Należy podać informacje o masie odpadów odebranych i magazynowanych przez podmiot odbierający według stanu na koniec okresu, którego dotyczy sprawozdanie. Dotyczy wszystkich odebranych i magazynowanych odpadów, które nie zostały przekazane do dalszego zagospodarowania.</t>
  </si>
  <si>
    <t>17) Należy co najmniej uwzględnić odpady o kodach: 19 12 12, 19 12 01, 19 12 07, 19 12 08.</t>
  </si>
  <si>
    <t>18)    Należy co najmniej  uwzględnić odpady o kodach: 19 12 12, 19 05 03, 19 05 99, 19 06 04,    19 12 01, 19 12 07, 19 12 08.</t>
  </si>
  <si>
    <t>19) Należy podać masę odpadów z podziałem na frakcję o wielkości co najmniej od 0 do 80 mm i frakcję o wielkości powyżej 80 mm. W przypadku braku podziału strumienia na frakcje należy podać masę całego strumienia odpadów o kodzie 19 12 12. Dla pozostałych odpadów należy wypełnić jedynie kolumnę „Masa całego strumienia odpadów”.</t>
  </si>
  <si>
    <t>20) Dotyczy odpadów o kodzie 19  12  12, 19  05 03, 19 05  99, 19  06  04 –  frakcji  o  wielkości od 0 do 80 mm w przypadku posiadania wyników badań.</t>
  </si>
  <si>
    <t>21) Należy uwzględnić odpady o kodach: 15 01 01, 15 01 02, 15 01 04, 15 01 05, ex 15 01 06 w części zawierającej papier, metal, tworzywa sztuczne, szkło, opakowania wielomateriałowe, 15 01 07, 19 12 01, 19 12 02, 19 12 03, 19 12 04, 19 12 05, 20 01 01, 20 01 02, 20 01 39, 20 01 40, ex 20 01 99 – odpady papieru, metali, tworzyw sztucznych       i szkła, zgodnie z przepisami wydanymi na podstawie art. 4 ust. 3 ustawy z dnia 14 grudnia 2012 r. o odpadach. Dotyczy masy odpadów, która została odebrana przez podmiot sporządzający sprawozdanie oraz przekazana do zagospodarowania.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t>
  </si>
  <si>
    <t xml:space="preserve">22) Należy podać informacje o odpadach przekazanych do przygotowania do ponownego użycia i recyklingu innych niż wymienione w dziale VI w lit. a sprawozdania. </t>
  </si>
  <si>
    <t>23) Należy wypełnić również w przypadku sprawozdania sporządzanego za drugie półrocze.</t>
  </si>
  <si>
    <t>24) Należy podać sumę wszystkich odebranych odpadów komunalnych z wyłączeniem odpadów budowlanych i rozbiórkowych będących odpadami komunalnymi.</t>
  </si>
  <si>
    <t>25)    Wypełnia podmiot, o którym mowa w art. 9n ust. 4 ustawy z dnia 13 września 1996 r.            o utrzymaniu czystości i porządku w gminach, w ostatnim składanym za dany rok sprawozdaniu.</t>
  </si>
  <si>
    <t>26) Na podstawie aktualnego Krajowego Planu Gospodarki Odpadami lub na podstawie badań morfologii odpadów komunalnych wykonanych na zlecenie podmiotu.</t>
  </si>
  <si>
    <t>27) Poziom recyklingu, przygotowania do ponownego użycia i odzysku innymi metodami oblicza się zgodnie z przepisami wydanymi na podstawie art. 3b ust. 2 ustawy z dnia 13 września 1996 r. o utrzymaniu czystości i porządku w gminach.</t>
  </si>
  <si>
    <t>28)    Należy uwzględnić odpady o kodach: 17 01 01, 17 01 02, 17 01 03, 17 01 07, 17 02 01, 17 02 02, 17 02 03, 17 03 02, 17 04 01, 17 04 02, 17 04 03, 17 04 04, 17 04 05, 17 04 06, 17  04  07,  17  04  11,  17  05  08,  17  06  04,  17  08  02,  17  09  04,  ex  20  03  99  –  inne niż niebezpieczne odpady  budowlane  i  rozbiórkowe,  zgodnie  z  przepisami   wydanymi na podstawie art. 4 ust. 3 ustawy z dnia 14 grudnia 2012 r. o odpadach.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 lub innych procesów odzysku. Dotyczy masy odpadów, która została odebrana przez podmiot sporządzający sprawozdanie oraz przekazana do zagospodarowania.</t>
  </si>
  <si>
    <t>29) Zgodnie z przepisami wydanymi na podstawie art. 3c ust. 2 ustawy z dnia 13 września 1996 r. o utrzymaniu czystości i porządku w gminach.</t>
  </si>
  <si>
    <t>30)    Zgodnie z przepisami art. 3c ust. 1 ustawy z dnia 13 września 1996 r. o utrzymaniu czystości i porządku w gminach w roku 2020 poziom jest wyznaczony do dnia 16 lipca 2020 r.</t>
  </si>
  <si>
    <t>32) O ile posiada.</t>
  </si>
  <si>
    <t>33) Dotyczy postaci papierowej sprawozdania.</t>
  </si>
  <si>
    <t>34) Dotyczy postaci elektronicznej sprawozdania.</t>
  </si>
  <si>
    <t>recykling - kruszywo</t>
  </si>
  <si>
    <t xml:space="preserve">przekazanie osobom fizycznym elementów wyposażenia </t>
  </si>
  <si>
    <t>Objaśnienia:</t>
  </si>
  <si>
    <t>gmin należących do związku.</t>
  </si>
  <si>
    <t>w tym odpadach zagospodarowanych i zmagazynowanych.</t>
  </si>
  <si>
    <t>Należy</t>
  </si>
  <si>
    <t>podać</t>
  </si>
  <si>
    <t>informacje</t>
  </si>
  <si>
    <t>o</t>
  </si>
  <si>
    <t>odpadach</t>
  </si>
  <si>
    <t>odebranych</t>
  </si>
  <si>
    <t>od</t>
  </si>
  <si>
    <t>właścicieli</t>
  </si>
  <si>
    <t>Należy  uwzględnić  wszystkie   rodzaje   odebranych   odpadów   z   wyłączeniem  odpadów o kodach wymienionych w przypisie 12.</t>
  </si>
  <si>
    <t>działalności posiadacza odpadów przejmującego odpad. W przypadku przekazywania odpadów komunalnych za pośrednictwem innego zbierającego do instalacji należy podać adres tej instalacji.</t>
  </si>
  <si>
    <t>W  przypadku  przekazania  odpadów  osobie  fizycznej  zgodnie  z  przepisami  wydanymi  na podstawie art. 27 ust. 10 ustawy z dnia 14 grudnia 2012 r. o odpadach lub w przypadku przekazania  odpadów   do   przetwarzania   poza   instalacjami   lub   urządzeniami   zgodnie z przepisami  wydanymi  na  podstawie  art.  30  ust.  5  ustawy  z  dnia  14  grudnia  2012  r.  o odpadach nie należy uzupełniać kolumn „Nazwa instalacji, do której zostały przekazane odpady komunalne” oraz „Adres instalacji”.</t>
  </si>
  <si>
    <t>20 01 25, 20 01 38, 20 02 01, 20 03 02, zgodnie z przepisami wydanymi na podstawie art. 4 ust. 3 ustawy z dnia 14 grudnia 2012 r. o odpadach.</t>
  </si>
  <si>
    <t>odbierające oraz zbierające odpady według stanu na koniec okresu, którego dotyczy sprawozdanie.   Dotyczy   wszystkich    odebranych    i    magazynowanych    odpadów,   które nie zostały przekazane do dalszego zagospodarowania.</t>
  </si>
  <si>
    <t>Jeżeli punkt selektywnego zbierania odpadów komunalnych został utworzony wspólnie z inną gminą lub gminami, należy wskazać nazwy wszystkich gmin tworzących punkt selektywnego zbierania odpadów komunalnych w dziale X – Uwagi.</t>
  </si>
  <si>
    <t>W   dziale   V    w   lit.   b   nie   należy   uwzględniać   informacji    o   odpadach   zebranych  i magazynowanych.</t>
  </si>
  <si>
    <t>o których mowa w załączniku nr 3 do rozporządzenia Ministra Środowiska z dnia 26 lipca 2018 r. w sprawie wzorów sprawozdań o odebranych i zebranych odpadach komunalnych, odebranych nieczystościach ciekłych oraz realizacji zadań z zakresu gospodarowania odpadami komunalnymi (Dz. U. poz. 1627).</t>
  </si>
  <si>
    <t>i frakcję o wielkości powyżej 80 mm. W przypadku braku podziału strumienia na frakcje należy podać masę całego strumienia odpadów o kodzie 19 12 12. Dla pozostałych odpadów należy wypełnić jedynie kolumnę „Masa całego strumienia odpadów”.</t>
  </si>
  <si>
    <t>20 01 02, 20 01 39, 20 01 40, ex 20 01 99 – odpady papieru, metali, tworzyw sztucznych         i szkła, zgodnie z przepisami wydanymi na podstawie art. 4 ust. 3 ustawy z dnia 14 grudnia 2012 r. o odpadach.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t>
  </si>
  <si>
    <t>przygotowane do ponownego użycia i poddane recyklingowi lub inne niż niebezpieczne odpady budowlane i rozbiórkowe przygotowane do ponownego użycia, poddane recyklingowi i innym procesom odzysku, odebrane od właścicieli nieruchomości, zebrane w punktach selektywnego zbierania odpadów komunalnych, zebrane w inny sposób oraz wysegregowane w instalacjach do mechanicznego lub mechaniczno-biologicznego przetwarzania odpadów komunalnych, co do których uzyskano informację, o której mowa w art. 9oa ustawy z dnia   13 września 1996 r. o utrzymaniu  czystości  i  porządku  w  gminach  (Dz.  U.  z  2018  r.  poz. 1454).</t>
  </si>
  <si>
    <t>komunalnymi.</t>
  </si>
  <si>
    <t>się zgodnie z przepisami wydanymi na podstawie art. 3b ust. 2 ustawy z dnia 13 września 1996  r.  o  utrzymaniu  czystości  i  porządku  w  gminach.  Należy  wpisać  „nie  dotyczy”   w przypadku, gdy na terenie gminy nie zostały odebrane i zebrane inne niż niebezpieczne odpady budowlane i rozbiórkowe pochodzące ze strumienia odpadów komunalnych.</t>
  </si>
  <si>
    <t>17 02 02, 17 02 03, 17 03 02, 17 04 01, 17 04 02, 17 04 03, 17 04 04, 17 04 05, 17 04 06,</t>
  </si>
  <si>
    <t>17  04  07,  17  04  11,  17  05  08,  17  06  04,  17  08  02,  17  09  04,  ex  20  03  99  –  inne</t>
  </si>
  <si>
    <t>niż niebezpieczne  odpady  budowlane  i  rozbiórkowe,  zgodnie  z  przepisami   wydanymi   na podstawie art. 4 ust. 3 ustawy z dnia 14 grudnia 2012 r. o odpadach. Należy również uwzględnić  odpady  o  tych  kodach  przekazane  podmiotowi  posiadającemu  zezwolenie</t>
  </si>
  <si>
    <t>na zbieranie odpadów, co do  których  podmiot  wypełniający  sprawozdanie  ma  informację, że odpady te zostały przekazane w celu przygotowania ich do recyklingu i ponownego użycia.</t>
  </si>
  <si>
    <t>w rynku usług zwiększy się lub zmniejszy się w stosunku do poprzedniego roku sprawozdawczego.</t>
  </si>
  <si>
    <t>oraz zawartych umów, o których mowa w art. 6 ust. 1 tej ustawy.</t>
  </si>
  <si>
    <t>1) Należy wpisać marszałka województwa oraz wojewódzkiego inspektora ochrony środowiska, właściwych ze względu na położenie gminy.</t>
  </si>
  <si>
    <t>2) W przypadku wypełniania sprawozdania przez związek międzygminny należy wpisać nazwę związku oraz nazwy gmin należących do związku.</t>
  </si>
  <si>
    <t>3) Należy wpisać: miejska, wiejska albo miejsko-wiejska. W przypadku wypełniania sprawozdania przez związek międzygminny należy wpisać liczbę poszczególnych rodzajów</t>
  </si>
  <si>
    <t>4)      Zgodnie z ustawą z dnia 24 września 2010 r. o ewidencji ludności (Dz. U. z 2018 r. poz. 1382    i 1544).</t>
  </si>
  <si>
    <t>5)     W   dziale   II   należy   podać   informacje   o   odpadach   odebranych   i   przekazanych      do zagospodarowania oraz odebranych i magazynowanych.</t>
  </si>
  <si>
    <t>6) Należy podać  zgodnie  z  przepisami  wydanymi  na  podstawie art.  4  ust.  3  ustawy z dnia  14 grudnia 2012 r. o odpadach (Dz. U. z 2018 r. poz. 992, 1000, 1479, 1544, 1564 i 1592),</t>
  </si>
  <si>
    <t>7) Należy podać masę odpadów z dokładnością do trzeciego miejsca po przecinku. W przypadku gdy masa odpadów jest mniejsza niż 1 kg, należy podać masę z dokładnością do 0,1 kg        w przeliczeniu na Mg.</t>
  </si>
  <si>
    <t>11) Należy wpisać adres miejsca, gdzie przekazano odpady komunalne – miejsce prowadzenia</t>
  </si>
  <si>
    <t>12) Należy uwzględnić odpady o kodach: 15 01 01, 15 01 03, 15 01 05, ex 15 01 06 – w części zawierającej papier, tekturę, drewno i tekstylia z włókien naturalnych, ex 15 01 09</t>
  </si>
  <si>
    <t>–  opakowania z tekstyliów z włókien naturalnych, 20 01 01, 20 01 08, 20 01 10, 20 01 11,</t>
  </si>
  <si>
    <t>13)   Dotyczy pozostałych procesów innych niż wymienione w dziale III w lit. c w kolumnach 2, 3, 4 i 5.</t>
  </si>
  <si>
    <t>14) Należy podać informacje o odpadach odebranych i magazynowanych przez podmioty</t>
  </si>
  <si>
    <t>15) Dział V dotyczy odpadów zebranych w punktach selektywnego zbierania odpadów komunalnych.</t>
  </si>
  <si>
    <t>16) W dziale V w lit. a należy podać informacje o wszystkich zebranych odpadach komunalnych.</t>
  </si>
  <si>
    <t>17) Należy podać informacje o odpadach zebranych i przekazanych do zagospodarowania.</t>
  </si>
  <si>
    <t>18) Należy podać informacje o odpadach zebranych i magazynowanych według stanu na koniec okresu, którego dotyczy sprawozdanie. Dotyczy wszystkich zebranych i magazynowanych odpadów, które nie zostały przekazane do dalszego zagospodarowania.</t>
  </si>
  <si>
    <t>19) Dział VI dotyczy odpadów zebranych przez podmioty zbierające odpady komunalne  stanowiące frakcje odpadów komunalnych papieru, metali, tworzyw sztucznych i szkła,</t>
  </si>
  <si>
    <t>20) Należy podać informacje o wszystkich zebranych odpadach komunalnych  stanowiących  frakcje odpadów komunalnych: papieru, metali, tworzyw sztucznych i szkła.</t>
  </si>
  <si>
    <t>21) Należy podać informacje o zebranych odpadach komunalnych stanowiących frakcje odpadów komunalnych:    papieru,    metali,    tworzyw    sztucznych     i     szkła     i     przekazanych do zagospodarowania. W dziale VI w lit. b nie należy uwzględniać informacji o odpadach zebranych i magazynowanych.</t>
  </si>
  <si>
    <t>22) Należy podać  informacje  o  masie  odpadów  zebranych  i  magazynowanych  według  stanu na   koniec    okresu,    którego    dotyczy   sprawozdanie.    Dotyczy   wszystkich    zebranych i magazynowanych odpadów, które nie zostały przekazane do dalszego zagospodarowania.</t>
  </si>
  <si>
    <t>23) Należy co najmniej uwzględnić odpady o kodach: 19 12 12, 19 12 01, 19 12 07, 19 12 08.</t>
  </si>
  <si>
    <t>24) Należy podać masę odpadów z podziałem na frakcję o wielkości co najmniej od 0 do 80 mm</t>
  </si>
  <si>
    <t>25) Należy co najmniej  uwzględnić odpady o  kodach: 19  12 12,  19  05 03, 19 05 99,  19 06 04, 19 12 01, 19 12 07, 19 12 08.</t>
  </si>
  <si>
    <t>26)     Dotyczy odpadów o kodzie  19 12 12, 19 05 03, 19 05  99, 19 06 04 frakcji o wielkości         od 0 do 80 mm – w przypadku posiadania wyników badań.</t>
  </si>
  <si>
    <t>27) Należy uwzględnić odpady o kodach: 15 01 01, 15 01 02, 15 01 04, 15 01 05, ex 15 01 06</t>
  </si>
  <si>
    <t>–        w części zawierającej papier, metal, tworzywa sztuczne, szkło, opakowania wielomateriałowe, 15 01 07, 19 12 01, 19 12 02, 19 12 03, 19 12 04, 19 12 05, 20 01 01,</t>
  </si>
  <si>
    <t>28) Należy wziąć pod uwagę odpady komunalne papieru, metali, tworzyw sztucznych i szkła</t>
  </si>
  <si>
    <t>29)    Należy   podać   informacje   o   masie   odpadów   przygotowanych   do   ponownego   użycia i poddanych recyklingowi, innych niż wymienione w dziale VIII w lit. a.</t>
  </si>
  <si>
    <t>30) Zgodnie z aktualnymi danymi publikowanymi przez Główny Urząd Statystyczny.</t>
  </si>
  <si>
    <t>31) Należy podać sumę wszystkich odebranych oraz zebranych z terenu gminy odpadów komunalnych z wyłączeniem odpadów budowlanych i rozbiórkowych będących odpadami</t>
  </si>
  <si>
    <t>32) Na podstawie aktualnego Krajowego Planu Gospodarki Odpadami lub na podstawie badań morfologii odpadów komunalnych wykonanych na zlecenie gminy.</t>
  </si>
  <si>
    <t>33) Poziom recyklingu, przygotowania do ponownego użycia i odzysku innymi metodami oblicza</t>
  </si>
  <si>
    <t>34)     Należy uwzględnić odpady o kodach: 17 01 01, 17 01 02, 17 01 03, 17 01 07, 17 02 01,</t>
  </si>
  <si>
    <t>35) Należy wypełnić w przypadku, gdy w danym roku sprawozdawczym udział gminy/podmiotu odbierającego   odpady   komunalne   na   podstawie   umowy   z   właścicielem nieruchomości</t>
  </si>
  <si>
    <t>36) Zgodnie z przepisami wydanymi na podstawie art. 3c ust. 2 ustawy z dnia 13 września 1996 r.</t>
  </si>
  <si>
    <t>o utrzymaniu czystości i porządku w gminach. Gmina jest odpowiedzialna za gospodarkę wszystkimi odpadami komunalnymi wytworzonymi na terenie całej gminy (udział gminy odbierającej  odpady   komunalne   na   podstawie   umowy   z   właścicielem   nieruchomości, o którym  mowa  w  art.  9g  ustawy  z  dnia   13  września   1996  r.  o  utrzymaniu  czystości   i porządku w gminach, w rynku usług w roku poprzedzającym dany rok sprawozdawczy (Uo) dla gminy wynosi 100%).</t>
  </si>
  <si>
    <t>37)     Zgodnie z przepisami art. 3c ust. 1 ustawy z dnia 13 września 1996 r. o utrzymaniu czystości    i porządku w gminach w roku 2020 poziom jest wyznaczony do dnia 16 lipca 2020 r.</t>
  </si>
  <si>
    <t>38)  Na   podstawie   złożonych  przez   właścicieli   nieruchomości   deklaracji,  o  których  mowa   w art. 6m ustawy z dnia 13 września 1996 r. o utrzymaniu czystości i porządku w gminach,</t>
  </si>
  <si>
    <t>39) Dotyczy postaci papierowej sprawozdania.</t>
  </si>
  <si>
    <t>40) Dotyczy postaci elektronicznej sprawozdania.</t>
  </si>
  <si>
    <t xml:space="preserve">8)Należy podać informacje o odpadach odebranych od właścicieli nieruchomości i przekazanych  do  zagospodarowania.  W  dziale  III  nie  należy  uwzględniać  informacji  o odpadach odebranych i magazynowanych przez podmiot odbierający odpady komunalne  od właścicieli nieruchomości. </t>
  </si>
  <si>
    <t>9) Należy  uwzględnić  wszystkie   rodzaje   odebranych   odpadów   z   wyłączeniem  odpadów o kodach wymienionych w przypisie 12.</t>
  </si>
  <si>
    <r>
      <t xml:space="preserve">Gmina X  </t>
    </r>
    <r>
      <rPr>
        <sz val="8"/>
        <color rgb="FFFF0000"/>
        <rFont val="Calibri"/>
        <family val="2"/>
        <charset val="238"/>
        <scheme val="minor"/>
      </rPr>
      <t>(W przypadku wypełniania sprawozdania przez związek międzygminny należy wpisać nazwę związku oraz nazwy gmin należących do związku.)</t>
    </r>
  </si>
  <si>
    <r>
      <t xml:space="preserve">miejska </t>
    </r>
    <r>
      <rPr>
        <sz val="7"/>
        <color rgb="FFFF0000"/>
        <rFont val="Calibri"/>
        <family val="2"/>
        <charset val="238"/>
        <scheme val="minor"/>
      </rPr>
      <t>( Należy wpisać: miejska, wiejska albo miejsko-wiejska. W przypadku wypełniania sprawozdania przez związek międzygminny należy wpisać liczbę poszczególnych rodzajów)</t>
    </r>
  </si>
  <si>
    <r>
      <t>II. INFORMACJA O ODEBRANYCH ODPADACH KOMUNALNYCH</t>
    </r>
    <r>
      <rPr>
        <vertAlign val="superscript"/>
        <sz val="9"/>
        <color theme="1"/>
        <rFont val="Calibri"/>
        <family val="2"/>
        <charset val="238"/>
        <scheme val="minor"/>
      </rPr>
      <t xml:space="preserve">5) </t>
    </r>
    <r>
      <rPr>
        <vertAlign val="superscript"/>
        <sz val="9"/>
        <color rgb="FFFF0000"/>
        <rFont val="Calibri"/>
        <family val="2"/>
        <charset val="238"/>
        <scheme val="minor"/>
      </rPr>
      <t xml:space="preserve"> (W   dziale   II   należy   podać   informacje   o   odpadach   odebranych   i   przekazanych      do zagospodarowania oraz odebranych i magazynowanych. Tu nie podajemy odpadów zbieranych w PSZOK i punktach skupu)</t>
    </r>
  </si>
  <si>
    <r>
      <t>III. INFORMACJA O SPOSOBIE ZAGOSPODAROWANIA ODEBRANYCH ODPADÓW KOMUNALNYCH</t>
    </r>
    <r>
      <rPr>
        <vertAlign val="superscript"/>
        <sz val="9"/>
        <color theme="1"/>
        <rFont val="Calibri"/>
        <family val="2"/>
        <charset val="238"/>
        <scheme val="minor"/>
      </rPr>
      <t xml:space="preserve">8) </t>
    </r>
    <r>
      <rPr>
        <vertAlign val="superscript"/>
        <sz val="9"/>
        <color rgb="FFFF0000"/>
        <rFont val="Calibri"/>
        <family val="2"/>
        <charset val="238"/>
        <scheme val="minor"/>
      </rPr>
      <t xml:space="preserve"> (Należy podać informacje o odpadach odebranych od właścicieli nieruchomości i przekazanych  do  zagospodarowania.  W  dziale  III  </t>
    </r>
    <r>
      <rPr>
        <b/>
        <vertAlign val="superscript"/>
        <sz val="9"/>
        <color rgb="FFFF0000"/>
        <rFont val="Calibri"/>
        <family val="2"/>
        <charset val="238"/>
        <scheme val="minor"/>
      </rPr>
      <t>nie  należy  uwzględniać  informacji  o odpadach odebranych i magazynowanych przez podmiot odbierający odpady komunalne  od właścicieli nieruchomości).</t>
    </r>
    <r>
      <rPr>
        <vertAlign val="superscript"/>
        <sz val="9"/>
        <color rgb="FFFF0000"/>
        <rFont val="Calibri"/>
        <family val="2"/>
        <charset val="238"/>
        <scheme val="minor"/>
      </rPr>
      <t xml:space="preserve"> tylko te poddane przetworzeniu, nie podajemy przekazanych do magazynowania</t>
    </r>
  </si>
  <si>
    <r>
      <t>a) informacja o odpadach komunalnych nieulegających biodegradacji</t>
    </r>
    <r>
      <rPr>
        <vertAlign val="superscript"/>
        <sz val="9"/>
        <color theme="1"/>
        <rFont val="Calibri"/>
        <family val="2"/>
        <charset val="238"/>
        <scheme val="minor"/>
      </rPr>
      <t xml:space="preserve">9) </t>
    </r>
    <r>
      <rPr>
        <vertAlign val="superscript"/>
        <sz val="9"/>
        <color rgb="FFFF0000"/>
        <rFont val="Calibri"/>
        <family val="2"/>
        <charset val="238"/>
        <scheme val="minor"/>
      </rPr>
      <t>UWAGA nie wpisujemy biodegradowalnych</t>
    </r>
  </si>
  <si>
    <r>
      <t>b) informacja o odpadach komunalnych ulegających biodegradacji 12</t>
    </r>
    <r>
      <rPr>
        <vertAlign val="superscript"/>
        <sz val="9"/>
        <color theme="1"/>
        <rFont val="Calibri"/>
        <family val="2"/>
        <charset val="238"/>
        <scheme val="minor"/>
      </rPr>
      <t>)</t>
    </r>
  </si>
  <si>
    <t>Ujmujemy kody: 15 01 01, 15 01 03, 15 01 05, ex 15 01 06 – w części zawierającej papier, tekturę, drewno i tekstylia z włókien naturalnych, ex 15 01 09 opakowania z tekstyliów z włókien naturalnych, 20 01 01, 20 01 08, 20 01 10, 20 01 11, 20 01 25, 20 01 38, 20 02 01, 20 03 02, zgodnie z przepisami wydanymi na podstawie art. 4 ust. 3 ustawy z dnia 14 grudnia 2012 r. o odpadach.</t>
  </si>
  <si>
    <r>
      <t>b) masa odpadów, powstałych</t>
    </r>
    <r>
      <rPr>
        <b/>
        <sz val="9"/>
        <color rgb="FFFF0000"/>
        <rFont val="Calibri"/>
        <family val="2"/>
        <charset val="238"/>
        <scheme val="minor"/>
      </rPr>
      <t xml:space="preserve"> po sortowaniu zmieszanych (niesegregowanych) </t>
    </r>
    <r>
      <rPr>
        <b/>
        <sz val="9"/>
        <color theme="1"/>
        <rFont val="Calibri"/>
        <family val="2"/>
        <charset val="238"/>
        <scheme val="minor"/>
      </rPr>
      <t>odpadów komunalnych odebranych, przekazanych do składowania</t>
    </r>
    <r>
      <rPr>
        <vertAlign val="superscript"/>
        <sz val="9"/>
        <color theme="1"/>
        <rFont val="Calibri"/>
        <family val="2"/>
        <charset val="238"/>
        <scheme val="minor"/>
      </rPr>
      <t>25)</t>
    </r>
  </si>
  <si>
    <r>
      <t>a) informacja o masie odpadów papieru, metali, tworzyw sztucznych i szkła</t>
    </r>
    <r>
      <rPr>
        <vertAlign val="superscript"/>
        <sz val="9"/>
        <color theme="1"/>
        <rFont val="Calibri"/>
        <family val="2"/>
        <charset val="238"/>
        <scheme val="minor"/>
      </rPr>
      <t>27)</t>
    </r>
    <r>
      <rPr>
        <sz val="9"/>
        <color theme="1"/>
        <rFont val="Calibri"/>
        <family val="2"/>
        <charset val="238"/>
        <scheme val="minor"/>
      </rPr>
      <t xml:space="preserve"> </t>
    </r>
    <r>
      <rPr>
        <b/>
        <sz val="9"/>
        <color rgb="FFFF0000"/>
        <rFont val="Calibri"/>
        <family val="2"/>
        <charset val="238"/>
        <scheme val="minor"/>
      </rPr>
      <t>przygotowanych do ponownego użycia</t>
    </r>
  </si>
  <si>
    <r>
      <t>Wartość parametru AT4 [mg O</t>
    </r>
    <r>
      <rPr>
        <vertAlign val="subscript"/>
        <sz val="9"/>
        <color theme="1"/>
        <rFont val="Calibri"/>
        <family val="2"/>
        <charset val="238"/>
        <scheme val="minor"/>
      </rPr>
      <t>2</t>
    </r>
    <r>
      <rPr>
        <sz val="9"/>
        <color theme="1"/>
        <rFont val="Calibri"/>
        <family val="2"/>
        <charset val="238"/>
        <scheme val="minor"/>
      </rPr>
      <t>/g]</t>
    </r>
    <r>
      <rPr>
        <vertAlign val="superscript"/>
        <sz val="9"/>
        <color theme="1"/>
        <rFont val="Calibri"/>
        <family val="2"/>
        <charset val="238"/>
        <scheme val="minor"/>
      </rPr>
      <t>26)</t>
    </r>
    <r>
      <rPr>
        <vertAlign val="superscript"/>
        <sz val="9"/>
        <color rgb="FFFF0000"/>
        <rFont val="Calibri"/>
        <family val="2"/>
        <charset val="238"/>
        <scheme val="minor"/>
      </rPr>
      <t xml:space="preserve">-z 12 badań comieśiecznych średnia arytmetyczna </t>
    </r>
  </si>
  <si>
    <r>
      <t xml:space="preserve">Frakcja o wielkości powyżej 80 mm </t>
    </r>
    <r>
      <rPr>
        <sz val="9"/>
        <color rgb="FFFF0000"/>
        <rFont val="Calibri"/>
        <family val="2"/>
        <charset val="238"/>
        <scheme val="minor"/>
      </rPr>
      <t>(UB1 = 0,4 lub badania morfologiczne 2 razy w roku, średnia arytmetyczna)</t>
    </r>
  </si>
  <si>
    <r>
      <rPr>
        <b/>
        <sz val="9"/>
        <color rgb="FFFF0000"/>
        <rFont val="Calibri"/>
        <family val="2"/>
        <charset val="238"/>
        <scheme val="minor"/>
      </rPr>
      <t>i poddanych recyklingowi</t>
    </r>
    <r>
      <rPr>
        <vertAlign val="superscript"/>
        <sz val="9"/>
        <color theme="1"/>
        <rFont val="Calibri"/>
        <family val="2"/>
        <charset val="238"/>
        <scheme val="minor"/>
      </rPr>
      <t>28)</t>
    </r>
    <r>
      <rPr>
        <sz val="9"/>
        <color theme="1"/>
        <rFont val="Calibri"/>
        <family val="2"/>
        <charset val="238"/>
        <scheme val="minor"/>
      </rPr>
      <t xml:space="preserve"> </t>
    </r>
    <r>
      <rPr>
        <b/>
        <sz val="9"/>
        <color rgb="FFFF0000"/>
        <rFont val="Calibri"/>
        <family val="2"/>
        <charset val="238"/>
        <scheme val="minor"/>
      </rPr>
      <t xml:space="preserve">z odpadów odebranych i zebranych </t>
    </r>
    <r>
      <rPr>
        <b/>
        <sz val="9"/>
        <color theme="1"/>
        <rFont val="Calibri"/>
        <family val="2"/>
        <charset val="238"/>
        <scheme val="minor"/>
      </rPr>
      <t xml:space="preserve">z terenu gminy/związku międzygminnego </t>
    </r>
    <r>
      <rPr>
        <b/>
        <sz val="9"/>
        <color rgb="FFFF0000"/>
        <rFont val="Calibri"/>
        <family val="2"/>
        <charset val="238"/>
        <scheme val="minor"/>
      </rPr>
      <t>(odebranne, PSZOK punkty skupu)</t>
    </r>
  </si>
  <si>
    <r>
      <t>b)  informacja o masie odpadów przygotowanych do ponownego użycia i poddanych recyklingowi z odpadów odebranych i zebranych z terenu gminy/związku międzygminnego</t>
    </r>
    <r>
      <rPr>
        <vertAlign val="superscript"/>
        <sz val="9"/>
        <color theme="1"/>
        <rFont val="Calibri"/>
        <family val="2"/>
        <charset val="238"/>
        <scheme val="minor"/>
      </rPr>
      <t>29)</t>
    </r>
    <r>
      <rPr>
        <vertAlign val="superscript"/>
        <sz val="9"/>
        <color rgb="FFFF0000"/>
        <rFont val="Calibri"/>
        <family val="2"/>
        <charset val="238"/>
        <scheme val="minor"/>
      </rPr>
      <t xml:space="preserve"> </t>
    </r>
    <r>
      <rPr>
        <b/>
        <vertAlign val="superscript"/>
        <sz val="9"/>
        <color rgb="FFFF0000"/>
        <rFont val="Calibri"/>
        <family val="2"/>
        <charset val="238"/>
        <scheme val="minor"/>
      </rPr>
      <t>NOWE (Należy   podać   informacje   o   masie   odpadów   przygotowanych   do   ponownego   użycia i poddanych recyklingowi, innych niż wymienione w dziale VIII w lit. a.)</t>
    </r>
  </si>
  <si>
    <t>wg. morfologi KPGo lub badań własnych</t>
  </si>
  <si>
    <r>
      <t>metodami</t>
    </r>
    <r>
      <rPr>
        <vertAlign val="superscript"/>
        <sz val="9"/>
        <color theme="1"/>
        <rFont val="Calibri"/>
        <family val="2"/>
        <charset val="238"/>
        <scheme val="minor"/>
      </rPr>
      <t>33)</t>
    </r>
    <r>
      <rPr>
        <sz val="9"/>
        <color theme="1"/>
        <rFont val="Calibri"/>
        <family val="2"/>
        <charset val="238"/>
        <scheme val="minor"/>
      </rPr>
      <t xml:space="preserve"> innych niż niebezpieczne odpadów budowlanych i rozbiórkowych [%] </t>
    </r>
    <r>
      <rPr>
        <sz val="9"/>
        <color rgb="FFFF0000"/>
        <rFont val="Calibri"/>
        <family val="2"/>
        <charset val="238"/>
        <scheme val="minor"/>
      </rPr>
      <t>(Należy  wpisać  „nie  dotyczy”   w przypadku, gdy na terenie gminy nie zostały odebrane i zebrane inne niż niebezpieczne odpady budowlane i rozbiórkowe pochodzące ze strumienia odpadów komunalnych.)</t>
    </r>
  </si>
  <si>
    <t xml:space="preserve">przez gminę czyli w ramach umowy gminnej </t>
  </si>
  <si>
    <t xml:space="preserve">w gminie czyli umowy gminne + wolnorynkowi </t>
  </si>
  <si>
    <t xml:space="preserve">uwaga pilnować wskażnika demograficznego </t>
  </si>
  <si>
    <t xml:space="preserve">sprawozdania firm wywozowych </t>
  </si>
  <si>
    <t>sprawozdania firm wywozowych + PSZOK</t>
  </si>
  <si>
    <r>
      <t xml:space="preserve">sprawozdania firm wywozowych </t>
    </r>
    <r>
      <rPr>
        <sz val="10"/>
        <color rgb="FFFF0000"/>
        <rFont val="Calibri"/>
        <family val="2"/>
        <charset val="238"/>
        <scheme val="minor"/>
      </rPr>
      <t>+ dane z PSZOK</t>
    </r>
  </si>
  <si>
    <t>sprawozdania firm wywozowych + dane z PSZOK + dane z punktów skupu</t>
  </si>
  <si>
    <t>jak nie mam danych o frakcji 0-80 i powyżej 80 mm to stosuję wskaznik 0,52</t>
  </si>
  <si>
    <t xml:space="preserve">MBR2= Masa odpadów =&lt; 80 mm (0,00 gdy AT4 &lt; 10 mg O2/g s.m), </t>
  </si>
  <si>
    <t>MBR1= Masa odpadów &gt; 80 mm (gdy robiono badania, wpisać masę odpadów dla których ma zastosowanie wartość średnia z badań zima, lato))</t>
  </si>
  <si>
    <t>MBR1= Masa odpadów &gt; 80 mm (gdy nie robiono  badań =0,4)</t>
  </si>
  <si>
    <t xml:space="preserve">MBR2= Masa odpadów =&lt; 80 mm(0,29 gdy AT 4 10 &lt; 20 mg O2/g s.m, , </t>
  </si>
  <si>
    <t>MBR2= Masa odpadów =&lt; 80 mm (0,59 gdy AT4  &gt; 20 mg O2/g s.m.)</t>
  </si>
  <si>
    <t xml:space="preserve">UB2 = 
0,00 gdy AT4 &lt; 10 mg O2/g s.m, 
0,29 gdy AT 4 10 &lt; 20 mg O2/g s.m, 
0,59 gdy AT4  &gt; 20 mg O2/g s.m.)
Badania 12 razy w roku, 1 raz w miesiącu z instalacji, wyniki to średnia arytmetyczna 12 wyników. 
</t>
  </si>
  <si>
    <t>MBR2= Masa odpadów =&lt; 80 mm (brak pomiaru AT4: UB2 = 0,59</t>
  </si>
  <si>
    <t>współczynnik 0,52</t>
  </si>
  <si>
    <r>
      <rPr>
        <b/>
        <sz val="11"/>
        <color rgb="FF0070C0"/>
        <rFont val="Calibri"/>
        <family val="2"/>
        <charset val="238"/>
        <scheme val="minor"/>
      </rPr>
      <t>MBR</t>
    </r>
    <r>
      <rPr>
        <b/>
        <sz val="11"/>
        <color theme="1"/>
        <rFont val="Calibri"/>
        <family val="2"/>
        <charset val="238"/>
        <scheme val="minor"/>
      </rPr>
      <t>= Masa odpadów dla której nie można ustalić czy jest w frakcji 0-80mm czy &gt;80 mm</t>
    </r>
  </si>
  <si>
    <r>
      <t xml:space="preserve">Um - udział odpadów ulegających biodegradacji w masie niesegregowanych (zmieszanych) odpadów komunalnych o kodzie 20 03 01 dla miast wynoszący </t>
    </r>
    <r>
      <rPr>
        <b/>
        <sz val="8"/>
        <color rgb="FFFF0000"/>
        <rFont val="Arial"/>
        <family val="2"/>
        <charset val="238"/>
      </rPr>
      <t xml:space="preserve">0,57 </t>
    </r>
    <r>
      <rPr>
        <b/>
        <sz val="8"/>
        <rFont val="Arial"/>
        <family val="2"/>
        <charset val="238"/>
      </rPr>
      <t xml:space="preserve">
Uw - udział odpadów ulegających biodegradacji w masie niesegregowanych (zmieszanych) odpadów komunalnych o kodzie 2 20 03 01 dla wsi wynoszący</t>
    </r>
    <r>
      <rPr>
        <b/>
        <sz val="8"/>
        <color rgb="FFFF0000"/>
        <rFont val="Arial"/>
        <family val="2"/>
        <charset val="238"/>
      </rPr>
      <t xml:space="preserve"> 0,48</t>
    </r>
    <r>
      <rPr>
        <b/>
        <sz val="8"/>
        <rFont val="Arial"/>
        <family val="2"/>
        <charset val="238"/>
      </rPr>
      <t xml:space="preserve">
udział odpadów ulegających biodegradacji w masie niesegregowanych (zmieszanych) odpadów komunalnych może być określony na podstawie badania morfologii tych odpadów wykonanych co najmniej 2 razy w danym roku sprawozdawczym, w okresie letnim i w okresie zimowym, przez laboratorium, o którym mowa w art. 147a ust. 1 pkt 1 oraz ust. la ustawy z dnia 27 kwietnia 2001  r.      Prawo  ochrony  środowiska . 
</t>
    </r>
  </si>
  <si>
    <r>
      <t>Podpis własnoręczny</t>
    </r>
    <r>
      <rPr>
        <vertAlign val="superscript"/>
        <sz val="9"/>
        <color rgb="FFFF0000"/>
        <rFont val="Calibri"/>
        <family val="2"/>
        <charset val="238"/>
        <scheme val="minor"/>
      </rPr>
      <t>39)</t>
    </r>
    <r>
      <rPr>
        <sz val="9"/>
        <color rgb="FFFF0000"/>
        <rFont val="Calibri"/>
        <family val="2"/>
        <charset val="238"/>
        <scheme val="minor"/>
      </rPr>
      <t xml:space="preserve"> albo kwalifikowany podpis elektroniczny, albo podpis potwierdzony profilem zaufanym ePUAP</t>
    </r>
    <r>
      <rPr>
        <vertAlign val="superscript"/>
        <sz val="9"/>
        <color rgb="FFFF0000"/>
        <rFont val="Calibri"/>
        <family val="2"/>
        <charset val="238"/>
        <scheme val="minor"/>
      </rPr>
      <t>40)</t>
    </r>
    <r>
      <rPr>
        <sz val="9"/>
        <color rgb="FFFF0000"/>
        <rFont val="Calibri"/>
        <family val="2"/>
        <charset val="238"/>
        <scheme val="minor"/>
      </rPr>
      <t xml:space="preserve"> wójta, burmistrza, prezydenta miasta, przewodniczącego związku międzygminnego lub osoby upoważnionej do reprezentowania wójta, burmistrza, prezydenta miasta, przewodniczącego związku międzygminnego</t>
    </r>
  </si>
  <si>
    <t>R12/R3</t>
  </si>
  <si>
    <t>R12/D8</t>
  </si>
  <si>
    <t>R12/R5</t>
  </si>
  <si>
    <t>R12/R3/R5</t>
  </si>
  <si>
    <r>
      <t>Masa zebranych odpadów komunalnych przekazanych do zagospodarowania</t>
    </r>
    <r>
      <rPr>
        <vertAlign val="superscript"/>
        <sz val="9"/>
        <color theme="1"/>
        <rFont val="Calibri"/>
        <family val="2"/>
        <charset val="238"/>
        <scheme val="minor"/>
      </rPr>
      <t>7)</t>
    </r>
    <r>
      <rPr>
        <sz val="9"/>
        <color theme="1"/>
        <rFont val="Calibri"/>
        <family val="2"/>
        <charset val="238"/>
        <scheme val="minor"/>
      </rPr>
      <t xml:space="preserve"> [Mg]</t>
    </r>
  </si>
  <si>
    <t xml:space="preserve">Adres punktu </t>
  </si>
  <si>
    <t>Masa zebranych i magazynowanych odpadów komunalnych7) [Mg]</t>
  </si>
  <si>
    <t xml:space="preserve">Adres podmiotu zbierającego odpady komunalne stanowiące frakcje odpadów komunalnych: papieru, metali, tworzyw sztucznych i szkła </t>
  </si>
  <si>
    <t>Masa zebranych odpadów komunalnych przekazanych do zagospodarowania 7) [Mg]</t>
  </si>
  <si>
    <r>
      <t>w roku sprawozdawczym, zgodnie z danymi pochodzącymi z rejestru mieszkańców</t>
    </r>
    <r>
      <rPr>
        <vertAlign val="superscript"/>
        <sz val="9"/>
        <color theme="1"/>
        <rFont val="Calibri"/>
        <family val="2"/>
        <charset val="238"/>
        <scheme val="minor"/>
      </rPr>
      <t>4)</t>
    </r>
    <r>
      <rPr>
        <sz val="9"/>
        <color theme="1"/>
        <rFont val="Calibri"/>
        <family val="2"/>
        <charset val="238"/>
        <scheme val="minor"/>
      </rPr>
      <t xml:space="preserve"> gminy (lub gmin należących do związku)</t>
    </r>
  </si>
  <si>
    <t>w roku sprawozdawczym, na podstawie danych pochodzących ze złożonych przez właścicieli nieruchomości deklaracji ze złożonych przez właścicieli nieruchomości deklaracji o wysokości opłaty</t>
  </si>
  <si>
    <r>
      <t>21) Należy uwzględnić odpady o kodach: 15 01 01, 15 01 02, 15 01 04, 15 01 05, ex 15 01 06 w części zawierającej papier, metal, tworzywa sztuczne, szkło, opakowania wielomateriałowe, 15 01 07, 19 12 01, 19 12 02, 19 12 03, 19 12 04, 19 12 05, 20 01 01, 20 01 02, 20 01 39, 20 01 40, ex 20 01 99 – odpady papieru, metali, tworzyw sztucznych       i szkła, zgodnie z przepisami wydanymi na podstawie art. 4 ust. 3 ustawy z dnia 14 grudnia 2012 r. o odpadach.</t>
    </r>
    <r>
      <rPr>
        <b/>
        <sz val="10"/>
        <color rgb="FFFF0000"/>
        <rFont val="Calibri"/>
        <family val="2"/>
        <charset val="238"/>
        <scheme val="minor"/>
      </rPr>
      <t xml:space="preserve"> Dotyczy masy odpadów, która została odebrana przez podmiot sporządzający sprawozdanie oraz przekazana do zagospodarowania.</t>
    </r>
    <r>
      <rPr>
        <sz val="10"/>
        <color theme="9" tint="-0.499984740745262"/>
        <rFont val="Calibri"/>
        <family val="2"/>
        <charset val="238"/>
        <scheme val="minor"/>
      </rPr>
      <t xml:space="preserve"> Należy również uwzględnić odpady o tych kodach przekazane podmiotowi posiadającemu zezwolenie na zbieranie odpadów, co do których podmiot wypełniający sprawozdanie ma informację,  że  odpady  te  zostały  przekazane  w  celu  przygotowania  ich  do  recyklingu i ponownego użycia.</t>
    </r>
  </si>
  <si>
    <t>29), 30) [%]</t>
  </si>
  <si>
    <r>
      <t>ADRESAT</t>
    </r>
    <r>
      <rPr>
        <vertAlign val="superscript"/>
        <sz val="10"/>
        <color theme="1"/>
        <rFont val="Calibri"/>
        <family val="2"/>
        <charset val="238"/>
        <scheme val="minor"/>
      </rPr>
      <t>4</t>
    </r>
    <r>
      <rPr>
        <b/>
        <vertAlign val="superscript"/>
        <sz val="10"/>
        <color theme="1"/>
        <rFont val="Calibri"/>
        <family val="2"/>
        <charset val="238"/>
        <scheme val="minor"/>
      </rPr>
      <t>)</t>
    </r>
  </si>
  <si>
    <r>
      <rPr>
        <b/>
        <sz val="10"/>
        <color rgb="FFFF0000"/>
        <rFont val="Calibri"/>
        <family val="2"/>
        <charset val="238"/>
        <scheme val="minor"/>
      </rPr>
      <t>ZA 1  PÓŁROCZE 2018r. ROKU</t>
    </r>
    <r>
      <rPr>
        <vertAlign val="superscript"/>
        <sz val="10"/>
        <color theme="1"/>
        <rFont val="Calibri"/>
        <family val="2"/>
        <charset val="238"/>
        <scheme val="minor"/>
      </rPr>
      <t>1),</t>
    </r>
    <r>
      <rPr>
        <sz val="10"/>
        <color theme="1"/>
        <rFont val="Calibri"/>
        <family val="2"/>
        <charset val="238"/>
        <scheme val="minor"/>
      </rPr>
      <t xml:space="preserve"> </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 xml:space="preserve">3) </t>
    </r>
    <r>
      <rPr>
        <vertAlign val="superscript"/>
        <sz val="10"/>
        <color rgb="FFFF0000"/>
        <rFont val="Calibri"/>
        <family val="2"/>
        <charset val="238"/>
        <scheme val="minor"/>
      </rPr>
      <t xml:space="preserve">odbieranie odpadów na podstawie umowy z gminą </t>
    </r>
  </si>
  <si>
    <r>
      <t>Numer rejestrowy nadany przez wójta, burmistrza lub prezydenta miasta</t>
    </r>
    <r>
      <rPr>
        <vertAlign val="superscript"/>
        <sz val="10"/>
        <color theme="1"/>
        <rFont val="Calibri"/>
        <family val="2"/>
        <charset val="238"/>
        <scheme val="minor"/>
      </rPr>
      <t xml:space="preserve">5): </t>
    </r>
    <r>
      <rPr>
        <vertAlign val="superscript"/>
        <sz val="10"/>
        <color rgb="FFFF0000"/>
        <rFont val="Calibri"/>
        <family val="2"/>
        <charset val="238"/>
        <scheme val="minor"/>
      </rPr>
      <t xml:space="preserve">numer z Rejestru Działalności Regulowanej </t>
    </r>
  </si>
  <si>
    <r>
      <t>Numer rejestrowy nadany przez marszałka województwa</t>
    </r>
    <r>
      <rPr>
        <vertAlign val="superscript"/>
        <sz val="10"/>
        <color theme="1"/>
        <rFont val="Calibri"/>
        <family val="2"/>
        <charset val="238"/>
        <scheme val="minor"/>
      </rPr>
      <t>6)</t>
    </r>
    <r>
      <rPr>
        <vertAlign val="superscript"/>
        <sz val="10"/>
        <color rgb="FFFF0000"/>
        <rFont val="Calibri"/>
        <family val="2"/>
        <charset val="238"/>
        <scheme val="minor"/>
      </rPr>
      <t xml:space="preserve"> numer BDO</t>
    </r>
  </si>
  <si>
    <r>
      <t>Kod odpadów</t>
    </r>
    <r>
      <rPr>
        <vertAlign val="superscript"/>
        <sz val="10"/>
        <color theme="1"/>
        <rFont val="Calibri"/>
        <family val="2"/>
        <charset val="238"/>
        <scheme val="minor"/>
      </rPr>
      <t>8)</t>
    </r>
  </si>
  <si>
    <r>
      <t>Rodzaj odpadów</t>
    </r>
    <r>
      <rPr>
        <vertAlign val="superscript"/>
        <sz val="10"/>
        <color theme="1"/>
        <rFont val="Calibri"/>
        <family val="2"/>
        <charset val="238"/>
        <scheme val="minor"/>
      </rPr>
      <t>8)</t>
    </r>
  </si>
  <si>
    <r>
      <t>Masa odebranych odpadów komunalnych</t>
    </r>
    <r>
      <rPr>
        <vertAlign val="superscript"/>
        <sz val="10"/>
        <color theme="1"/>
        <rFont val="Calibri"/>
        <family val="2"/>
        <charset val="238"/>
        <scheme val="minor"/>
      </rPr>
      <t>9)</t>
    </r>
    <r>
      <rPr>
        <sz val="10"/>
        <color theme="1"/>
        <rFont val="Calibri"/>
        <family val="2"/>
        <charset val="238"/>
        <scheme val="minor"/>
      </rPr>
      <t xml:space="preserve"> [Mg]</t>
    </r>
  </si>
  <si>
    <r>
      <t>III. INFORMACJA O SPOSOBIE ZAGOSPODAROWANIA ODEBRANYCH ODPADÓW KOMUNALNYCH</t>
    </r>
    <r>
      <rPr>
        <vertAlign val="superscript"/>
        <sz val="10"/>
        <color theme="1"/>
        <rFont val="Calibri"/>
        <family val="2"/>
        <charset val="238"/>
        <scheme val="minor"/>
      </rPr>
      <t xml:space="preserve">10) </t>
    </r>
    <r>
      <rPr>
        <vertAlign val="superscript"/>
        <sz val="10"/>
        <color rgb="FFFF0000"/>
        <rFont val="Calibri"/>
        <family val="2"/>
        <charset val="238"/>
        <scheme val="minor"/>
      </rPr>
      <t>tylko te poddane przetworzenieu, nie podajemy przekazanych do magazynowania</t>
    </r>
  </si>
  <si>
    <r>
      <t>a) informacja o odpadach komunalnych nieulegających biodegradacji</t>
    </r>
    <r>
      <rPr>
        <vertAlign val="superscript"/>
        <sz val="10"/>
        <color theme="1"/>
        <rFont val="Calibri"/>
        <family val="2"/>
        <charset val="238"/>
        <scheme val="minor"/>
      </rPr>
      <t xml:space="preserve">11) </t>
    </r>
    <r>
      <rPr>
        <vertAlign val="superscript"/>
        <sz val="10"/>
        <color rgb="FFFF0000"/>
        <rFont val="Calibri"/>
        <family val="2"/>
        <charset val="238"/>
        <scheme val="minor"/>
      </rPr>
      <t>UWAGA nie wpisujemy biodegradowalnych</t>
    </r>
  </si>
  <si>
    <r>
      <t>Nazwa instalacji, do której zostały przekazane odpady komunalne</t>
    </r>
    <r>
      <rPr>
        <vertAlign val="superscript"/>
        <sz val="10"/>
        <color theme="1"/>
        <rFont val="Calibri"/>
        <family val="2"/>
        <charset val="238"/>
        <scheme val="minor"/>
      </rPr>
      <t>13)</t>
    </r>
  </si>
  <si>
    <r>
      <t>Masa odebranych odpadów komunalnych przekazanych do zagospodarowania</t>
    </r>
    <r>
      <rPr>
        <vertAlign val="superscript"/>
        <sz val="10"/>
        <color theme="1"/>
        <rFont val="Calibri"/>
        <family val="2"/>
        <charset val="238"/>
        <scheme val="minor"/>
      </rPr>
      <t>9)</t>
    </r>
    <r>
      <rPr>
        <sz val="10"/>
        <color theme="1"/>
        <rFont val="Calibri"/>
        <family val="2"/>
        <charset val="238"/>
        <scheme val="minor"/>
      </rPr>
      <t xml:space="preserve"> [Mg]</t>
    </r>
  </si>
  <si>
    <r>
      <t>komunalnych</t>
    </r>
    <r>
      <rPr>
        <vertAlign val="superscript"/>
        <sz val="10"/>
        <color theme="1"/>
        <rFont val="Calibri"/>
        <family val="2"/>
        <charset val="238"/>
        <scheme val="minor"/>
      </rPr>
      <t>12)</t>
    </r>
  </si>
  <si>
    <r>
      <t>Adres instalacji</t>
    </r>
    <r>
      <rPr>
        <vertAlign val="superscript"/>
        <sz val="10"/>
        <color theme="1"/>
        <rFont val="Calibri"/>
        <family val="2"/>
        <charset val="238"/>
        <scheme val="minor"/>
      </rPr>
      <t>13)</t>
    </r>
  </si>
  <si>
    <r>
      <t>b) informacja o odpadach komunalnych ulegających biodegradacji</t>
    </r>
    <r>
      <rPr>
        <vertAlign val="superscript"/>
        <sz val="10"/>
        <color theme="1"/>
        <rFont val="Calibri"/>
        <family val="2"/>
        <charset val="238"/>
        <scheme val="minor"/>
      </rPr>
      <t>14)</t>
    </r>
  </si>
  <si>
    <r>
      <t>Masa odebranych odpadów</t>
    </r>
    <r>
      <rPr>
        <vertAlign val="superscript"/>
        <sz val="10"/>
        <color theme="1"/>
        <rFont val="Calibri"/>
        <family val="2"/>
        <charset val="238"/>
        <scheme val="minor"/>
      </rPr>
      <t>9)</t>
    </r>
    <r>
      <rPr>
        <sz val="10"/>
        <color theme="1"/>
        <rFont val="Calibri"/>
        <family val="2"/>
        <charset val="238"/>
        <scheme val="minor"/>
      </rPr>
      <t xml:space="preserve"> [Mg]</t>
    </r>
  </si>
  <si>
    <r>
      <t>Masa odpadów przekazanych do termicznego przekształcania</t>
    </r>
    <r>
      <rPr>
        <vertAlign val="superscript"/>
        <sz val="10"/>
        <color theme="1"/>
        <rFont val="Calibri"/>
        <family val="2"/>
        <charset val="238"/>
        <scheme val="minor"/>
      </rPr>
      <t>9)</t>
    </r>
    <r>
      <rPr>
        <sz val="10"/>
        <color theme="1"/>
        <rFont val="Calibri"/>
        <family val="2"/>
        <charset val="238"/>
        <scheme val="minor"/>
      </rPr>
      <t xml:space="preserve"> [Mg]</t>
    </r>
  </si>
  <si>
    <r>
      <t>Masa odpadów przekazanych do poddania innym procesom przetwarzania</t>
    </r>
    <r>
      <rPr>
        <vertAlign val="superscript"/>
        <sz val="10"/>
        <rFont val="Calibri"/>
        <family val="2"/>
        <charset val="238"/>
        <scheme val="minor"/>
      </rPr>
      <t>9),15)</t>
    </r>
    <r>
      <rPr>
        <sz val="10"/>
        <rFont val="Calibri"/>
        <family val="2"/>
        <charset val="238"/>
        <scheme val="minor"/>
      </rPr>
      <t xml:space="preserve"> [Mg]</t>
    </r>
  </si>
  <si>
    <r>
      <t>do składowania</t>
    </r>
    <r>
      <rPr>
        <vertAlign val="superscript"/>
        <sz val="10"/>
        <color theme="1"/>
        <rFont val="Calibri"/>
        <family val="2"/>
        <charset val="238"/>
        <scheme val="minor"/>
      </rPr>
      <t>9)</t>
    </r>
    <r>
      <rPr>
        <sz val="10"/>
        <color theme="1"/>
        <rFont val="Calibri"/>
        <family val="2"/>
        <charset val="238"/>
        <scheme val="minor"/>
      </rPr>
      <t xml:space="preserve"> [Mg]</t>
    </r>
  </si>
  <si>
    <r>
      <t>do przetworzenia w procesie mechanicznego przetwarzania odpadów</t>
    </r>
    <r>
      <rPr>
        <vertAlign val="superscript"/>
        <sz val="10"/>
        <rFont val="Calibri"/>
        <family val="2"/>
        <charset val="238"/>
        <scheme val="minor"/>
      </rPr>
      <t>9)</t>
    </r>
    <r>
      <rPr>
        <sz val="10"/>
        <rFont val="Calibri"/>
        <family val="2"/>
        <charset val="238"/>
        <scheme val="minor"/>
      </rPr>
      <t xml:space="preserve"> (sortownie) [Mg]</t>
    </r>
  </si>
  <si>
    <r>
      <t>-biologicznego przetwarzania odpadów</t>
    </r>
    <r>
      <rPr>
        <vertAlign val="superscript"/>
        <sz val="10"/>
        <color theme="1"/>
        <rFont val="Calibri"/>
        <family val="2"/>
        <charset val="238"/>
        <scheme val="minor"/>
      </rPr>
      <t>9)</t>
    </r>
    <r>
      <rPr>
        <sz val="10"/>
        <color theme="1"/>
        <rFont val="Calibri"/>
        <family val="2"/>
        <charset val="238"/>
        <scheme val="minor"/>
      </rPr>
      <t xml:space="preserve"> (instalacje MBP)</t>
    </r>
  </si>
  <si>
    <r>
      <t>IV. INFORMACJA O ODEBRANYCH I MAGAZYNOWANYCH ODPADACH KOMUNALNYCH</t>
    </r>
    <r>
      <rPr>
        <vertAlign val="superscript"/>
        <sz val="10"/>
        <color theme="1"/>
        <rFont val="Calibri"/>
        <family val="2"/>
        <charset val="238"/>
        <scheme val="minor"/>
      </rPr>
      <t>16)</t>
    </r>
  </si>
  <si>
    <r>
      <t>komunalnych</t>
    </r>
    <r>
      <rPr>
        <vertAlign val="superscript"/>
        <sz val="10"/>
        <color theme="1"/>
        <rFont val="Calibri"/>
        <family val="2"/>
        <charset val="238"/>
        <scheme val="minor"/>
      </rPr>
      <t>9)</t>
    </r>
    <r>
      <rPr>
        <sz val="10"/>
        <color theme="1"/>
        <rFont val="Calibri"/>
        <family val="2"/>
        <charset val="238"/>
        <scheme val="minor"/>
      </rPr>
      <t xml:space="preserve"> [Mg]</t>
    </r>
  </si>
  <si>
    <r>
      <t xml:space="preserve">a) masa odpadów, powstałych </t>
    </r>
    <r>
      <rPr>
        <b/>
        <sz val="10"/>
        <color rgb="FFFF0000"/>
        <rFont val="Calibri"/>
        <family val="2"/>
        <charset val="238"/>
        <scheme val="minor"/>
      </rPr>
      <t>po sortowaniu odpadów selektywnie odebranyc</t>
    </r>
    <r>
      <rPr>
        <b/>
        <sz val="10"/>
        <color theme="1"/>
        <rFont val="Calibri"/>
        <family val="2"/>
        <charset val="238"/>
        <scheme val="minor"/>
      </rPr>
      <t>h, przekazanych do składowania</t>
    </r>
    <r>
      <rPr>
        <vertAlign val="superscript"/>
        <sz val="10"/>
        <color theme="1"/>
        <rFont val="Calibri"/>
        <family val="2"/>
        <charset val="238"/>
        <scheme val="minor"/>
      </rPr>
      <t xml:space="preserve">17) </t>
    </r>
    <r>
      <rPr>
        <vertAlign val="superscript"/>
        <sz val="10"/>
        <color rgb="FFFF0000"/>
        <rFont val="Calibri"/>
        <family val="2"/>
        <charset val="238"/>
        <scheme val="minor"/>
      </rPr>
      <t>Należy co najmniej uwzględnić odpady o kodach: 19 12 12, 19 12 01, 19 12 07, 19 12 08.</t>
    </r>
  </si>
  <si>
    <r>
      <t>przekazanych do składowania</t>
    </r>
    <r>
      <rPr>
        <vertAlign val="superscript"/>
        <sz val="10"/>
        <color theme="1"/>
        <rFont val="Calibri"/>
        <family val="2"/>
        <charset val="238"/>
        <scheme val="minor"/>
      </rPr>
      <t>9),19)</t>
    </r>
    <r>
      <rPr>
        <sz val="10"/>
        <color theme="1"/>
        <rFont val="Calibri"/>
        <family val="2"/>
        <charset val="238"/>
        <scheme val="minor"/>
      </rPr>
      <t xml:space="preserve"> [Mg]</t>
    </r>
  </si>
  <si>
    <r>
      <t xml:space="preserve">od 0 do 80 mm </t>
    </r>
    <r>
      <rPr>
        <sz val="10"/>
        <color rgb="FFFF0000"/>
        <rFont val="Calibri"/>
        <family val="2"/>
        <charset val="238"/>
        <scheme val="minor"/>
      </rPr>
      <t>(doliczyć do UB2)</t>
    </r>
  </si>
  <si>
    <r>
      <t>b) masa odpadów, powstałych po sortowaniu zmieszanych (niesegregowanych) odpadów komunalnych odebranych, przekazanych do składowania</t>
    </r>
    <r>
      <rPr>
        <vertAlign val="superscript"/>
        <sz val="10"/>
        <color theme="1"/>
        <rFont val="Calibri"/>
        <family val="2"/>
        <charset val="238"/>
        <scheme val="minor"/>
      </rPr>
      <t>18)</t>
    </r>
  </si>
  <si>
    <r>
      <t>Wartość parametru AT4 [mg O</t>
    </r>
    <r>
      <rPr>
        <vertAlign val="subscript"/>
        <sz val="10"/>
        <color theme="1"/>
        <rFont val="Calibri"/>
        <family val="2"/>
        <charset val="238"/>
        <scheme val="minor"/>
      </rPr>
      <t>2</t>
    </r>
    <r>
      <rPr>
        <sz val="10"/>
        <color theme="1"/>
        <rFont val="Calibri"/>
        <family val="2"/>
        <charset val="238"/>
        <scheme val="minor"/>
      </rPr>
      <t>/g]</t>
    </r>
    <r>
      <rPr>
        <vertAlign val="superscript"/>
        <sz val="10"/>
        <color theme="1"/>
        <rFont val="Calibri"/>
        <family val="2"/>
        <charset val="238"/>
        <scheme val="minor"/>
      </rPr>
      <t xml:space="preserve">20) </t>
    </r>
    <r>
      <rPr>
        <vertAlign val="superscript"/>
        <sz val="10"/>
        <color rgb="FFFF0000"/>
        <rFont val="Calibri"/>
        <family val="2"/>
        <charset val="238"/>
        <scheme val="minor"/>
      </rPr>
      <t xml:space="preserve">z 12 badań comieśiecznych średnia arytmetyczna </t>
    </r>
  </si>
  <si>
    <r>
      <t xml:space="preserve">Frakcja o wielkości powyżej 80 mm </t>
    </r>
    <r>
      <rPr>
        <sz val="10"/>
        <color rgb="FFFF0000"/>
        <rFont val="Calibri"/>
        <family val="2"/>
        <charset val="238"/>
        <scheme val="minor"/>
      </rPr>
      <t>(UB1 = 0,4 lub badania morfologiczne 2 razy w roku, średnia arytmetyczna)</t>
    </r>
  </si>
  <si>
    <r>
      <t xml:space="preserve">od 0 do 80 mm </t>
    </r>
    <r>
      <rPr>
        <sz val="10"/>
        <color rgb="FFFF0000"/>
        <rFont val="Calibri"/>
        <family val="2"/>
        <charset val="238"/>
        <scheme val="minor"/>
      </rPr>
      <t>(UB2)</t>
    </r>
  </si>
  <si>
    <r>
      <t xml:space="preserve">a) informacja o masie odpadów komunalnych: </t>
    </r>
    <r>
      <rPr>
        <b/>
        <sz val="10"/>
        <color rgb="FFFF0000"/>
        <rFont val="Calibri"/>
        <family val="2"/>
        <charset val="238"/>
        <scheme val="minor"/>
      </rPr>
      <t>papieru, metali, tworzyw sztucznych i szkła</t>
    </r>
    <r>
      <rPr>
        <vertAlign val="superscript"/>
        <sz val="10"/>
        <color rgb="FFFF0000"/>
        <rFont val="Calibri"/>
        <family val="2"/>
        <charset val="238"/>
        <scheme val="minor"/>
      </rPr>
      <t>21)</t>
    </r>
    <r>
      <rPr>
        <sz val="10"/>
        <color rgb="FFFF0000"/>
        <rFont val="Calibri"/>
        <family val="2"/>
        <charset val="238"/>
        <scheme val="minor"/>
      </rPr>
      <t xml:space="preserve"> </t>
    </r>
    <r>
      <rPr>
        <b/>
        <sz val="10"/>
        <rFont val="Calibri"/>
        <family val="2"/>
        <charset val="238"/>
        <scheme val="minor"/>
      </rPr>
      <t>przekazanych</t>
    </r>
  </si>
  <si>
    <r>
      <t>Masa odpadów komunalnych</t>
    </r>
    <r>
      <rPr>
        <vertAlign val="superscript"/>
        <sz val="10"/>
        <color theme="1"/>
        <rFont val="Calibri"/>
        <family val="2"/>
        <charset val="238"/>
        <scheme val="minor"/>
      </rPr>
      <t>9)</t>
    </r>
    <r>
      <rPr>
        <sz val="10"/>
        <color theme="1"/>
        <rFont val="Calibri"/>
        <family val="2"/>
        <charset val="238"/>
        <scheme val="minor"/>
      </rPr>
      <t xml:space="preserve"> [Mg] </t>
    </r>
  </si>
  <si>
    <r>
      <t>przygotowania do ponownego użycia i recyklingu</t>
    </r>
    <r>
      <rPr>
        <vertAlign val="superscript"/>
        <sz val="10"/>
        <color theme="1"/>
        <rFont val="Calibri"/>
        <family val="2"/>
        <charset val="238"/>
        <scheme val="minor"/>
      </rPr>
      <t>9)</t>
    </r>
    <r>
      <rPr>
        <sz val="10"/>
        <color theme="1"/>
        <rFont val="Calibri"/>
        <family val="2"/>
        <charset val="238"/>
        <scheme val="minor"/>
      </rPr>
      <t xml:space="preserve"> [Mg]</t>
    </r>
  </si>
  <si>
    <r>
      <t>b) informacja o masie odpadów przekazanych do przygotowania do ponownego użycia i recyklingu</t>
    </r>
    <r>
      <rPr>
        <vertAlign val="superscript"/>
        <sz val="10"/>
        <color theme="1"/>
        <rFont val="Calibri"/>
        <family val="2"/>
        <charset val="238"/>
        <scheme val="minor"/>
      </rPr>
      <t>22)</t>
    </r>
  </si>
  <si>
    <r>
      <t>Masa odpadów komunalnych</t>
    </r>
    <r>
      <rPr>
        <vertAlign val="superscript"/>
        <sz val="10"/>
        <color theme="1"/>
        <rFont val="Calibri"/>
        <family val="2"/>
        <charset val="238"/>
        <scheme val="minor"/>
      </rPr>
      <t>9)</t>
    </r>
    <r>
      <rPr>
        <sz val="10"/>
        <color theme="1"/>
        <rFont val="Calibri"/>
        <family val="2"/>
        <charset val="238"/>
        <scheme val="minor"/>
      </rPr>
      <t xml:space="preserve"> [Mg]</t>
    </r>
  </si>
  <si>
    <r>
      <t>do przygotowania do ponownego użycia i recyklingu</t>
    </r>
    <r>
      <rPr>
        <vertAlign val="superscript"/>
        <sz val="10"/>
        <color theme="1"/>
        <rFont val="Calibri"/>
        <family val="2"/>
        <charset val="238"/>
        <scheme val="minor"/>
      </rPr>
      <t>9)</t>
    </r>
    <r>
      <rPr>
        <sz val="10"/>
        <color theme="1"/>
        <rFont val="Calibri"/>
        <family val="2"/>
        <charset val="238"/>
        <scheme val="minor"/>
      </rPr>
      <t xml:space="preserve"> [Mg]</t>
    </r>
  </si>
  <si>
    <r>
      <t>w I półroczu</t>
    </r>
    <r>
      <rPr>
        <vertAlign val="superscript"/>
        <sz val="10"/>
        <color theme="1"/>
        <rFont val="Calibri"/>
        <family val="2"/>
        <charset val="238"/>
        <scheme val="minor"/>
      </rPr>
      <t>23)</t>
    </r>
  </si>
  <si>
    <r>
      <t xml:space="preserve">w ciągu całego roku </t>
    </r>
    <r>
      <rPr>
        <vertAlign val="superscript"/>
        <sz val="10"/>
        <color theme="1"/>
        <rFont val="Calibri"/>
        <family val="2"/>
        <charset val="238"/>
        <scheme val="minor"/>
      </rPr>
      <t>23)</t>
    </r>
  </si>
  <si>
    <r>
      <t>do ponownego użycia i recyklingu</t>
    </r>
    <r>
      <rPr>
        <vertAlign val="superscript"/>
        <sz val="10"/>
        <color theme="1"/>
        <rFont val="Calibri"/>
        <family val="2"/>
        <charset val="238"/>
        <scheme val="minor"/>
      </rPr>
      <t>9)</t>
    </r>
    <r>
      <rPr>
        <sz val="10"/>
        <color theme="1"/>
        <rFont val="Calibri"/>
        <family val="2"/>
        <charset val="238"/>
        <scheme val="minor"/>
      </rPr>
      <t xml:space="preserve"> [Mg]</t>
    </r>
  </si>
  <si>
    <r>
      <t>nieruchomości</t>
    </r>
    <r>
      <rPr>
        <vertAlign val="superscript"/>
        <sz val="10"/>
        <color theme="1"/>
        <rFont val="Calibri"/>
        <family val="2"/>
        <charset val="238"/>
        <scheme val="minor"/>
      </rPr>
      <t>9),</t>
    </r>
    <r>
      <rPr>
        <sz val="10"/>
        <color theme="1"/>
        <rFont val="Calibri"/>
        <family val="2"/>
        <charset val="238"/>
        <scheme val="minor"/>
      </rPr>
      <t xml:space="preserve"> </t>
    </r>
    <r>
      <rPr>
        <vertAlign val="superscript"/>
        <sz val="10"/>
        <color theme="1"/>
        <rFont val="Calibri"/>
        <family val="2"/>
        <charset val="238"/>
        <scheme val="minor"/>
      </rPr>
      <t>24)</t>
    </r>
    <r>
      <rPr>
        <sz val="10"/>
        <color theme="1"/>
        <rFont val="Calibri"/>
        <family val="2"/>
        <charset val="238"/>
        <scheme val="minor"/>
      </rPr>
      <t xml:space="preserve"> [Mg]</t>
    </r>
  </si>
  <si>
    <r>
      <t>szkła i wielomateriałowych w składzie morfologicznym odpadów komunalnych</t>
    </r>
    <r>
      <rPr>
        <vertAlign val="superscript"/>
        <sz val="10"/>
        <color theme="1"/>
        <rFont val="Calibri"/>
        <family val="2"/>
        <charset val="238"/>
        <scheme val="minor"/>
      </rPr>
      <t>25),</t>
    </r>
    <r>
      <rPr>
        <sz val="10"/>
        <color theme="1"/>
        <rFont val="Calibri"/>
        <family val="2"/>
        <charset val="238"/>
        <scheme val="minor"/>
      </rPr>
      <t xml:space="preserve"> </t>
    </r>
    <r>
      <rPr>
        <vertAlign val="superscript"/>
        <sz val="10"/>
        <color theme="1"/>
        <rFont val="Calibri"/>
        <family val="2"/>
        <charset val="238"/>
        <scheme val="minor"/>
      </rPr>
      <t>26)</t>
    </r>
    <r>
      <rPr>
        <sz val="10"/>
        <color theme="1"/>
        <rFont val="Calibri"/>
        <family val="2"/>
        <charset val="238"/>
        <scheme val="minor"/>
      </rPr>
      <t xml:space="preserve"> [%]</t>
    </r>
  </si>
  <si>
    <r>
      <t>Osiągnięty poziom recyklingu i przygotowania do ponownego użycia</t>
    </r>
    <r>
      <rPr>
        <vertAlign val="superscript"/>
        <sz val="10"/>
        <color theme="1"/>
        <rFont val="Calibri"/>
        <family val="2"/>
        <charset val="238"/>
        <scheme val="minor"/>
      </rPr>
      <t>27)</t>
    </r>
    <r>
      <rPr>
        <sz val="10"/>
        <color theme="1"/>
        <rFont val="Calibri"/>
        <family val="2"/>
        <charset val="238"/>
        <scheme val="minor"/>
      </rPr>
      <t xml:space="preserve"> papieru,</t>
    </r>
  </si>
  <si>
    <r>
      <t>metali, tworzyw sztucznych i szkła</t>
    </r>
    <r>
      <rPr>
        <vertAlign val="superscript"/>
        <sz val="10"/>
        <color theme="1"/>
        <rFont val="Calibri"/>
        <family val="2"/>
        <charset val="238"/>
        <scheme val="minor"/>
      </rPr>
      <t>25)</t>
    </r>
    <r>
      <rPr>
        <sz val="10"/>
        <color theme="1"/>
        <rFont val="Calibri"/>
        <family val="2"/>
        <charset val="238"/>
        <scheme val="minor"/>
      </rPr>
      <t xml:space="preserve"> [%]</t>
    </r>
  </si>
  <si>
    <r>
      <t>d) informacja o masie odpadów budowlanych i rozbiórkowych będących odpadami komunalnymi</t>
    </r>
    <r>
      <rPr>
        <vertAlign val="superscript"/>
        <sz val="10"/>
        <color theme="1"/>
        <rFont val="Calibri"/>
        <family val="2"/>
        <charset val="238"/>
        <scheme val="minor"/>
      </rPr>
      <t>28)</t>
    </r>
    <r>
      <rPr>
        <sz val="10"/>
        <color theme="1"/>
        <rFont val="Calibri"/>
        <family val="2"/>
        <charset val="238"/>
        <scheme val="minor"/>
      </rPr>
      <t xml:space="preserve">, </t>
    </r>
    <r>
      <rPr>
        <b/>
        <sz val="10"/>
        <color theme="1"/>
        <rFont val="Calibri"/>
        <family val="2"/>
        <charset val="238"/>
        <scheme val="minor"/>
      </rPr>
      <t>przekazanych</t>
    </r>
  </si>
  <si>
    <r>
      <t>Masa odebranych odpadów komunalnych</t>
    </r>
    <r>
      <rPr>
        <vertAlign val="superscript"/>
        <sz val="10"/>
        <color theme="1"/>
        <rFont val="Calibri"/>
        <family val="2"/>
        <charset val="238"/>
        <scheme val="minor"/>
      </rPr>
      <t>9)</t>
    </r>
  </si>
  <si>
    <r>
      <t>użycia, recyklingu i innych procesów odzysku</t>
    </r>
    <r>
      <rPr>
        <vertAlign val="superscript"/>
        <sz val="10"/>
        <color theme="1"/>
        <rFont val="Calibri"/>
        <family val="2"/>
        <charset val="238"/>
        <scheme val="minor"/>
      </rPr>
      <t>9)</t>
    </r>
    <r>
      <rPr>
        <sz val="10"/>
        <color theme="1"/>
        <rFont val="Calibri"/>
        <family val="2"/>
        <charset val="238"/>
        <scheme val="minor"/>
      </rPr>
      <t xml:space="preserve"> [Mg]</t>
    </r>
  </si>
  <si>
    <r>
      <t>w ciągu całego roku</t>
    </r>
    <r>
      <rPr>
        <vertAlign val="superscript"/>
        <sz val="10"/>
        <color theme="1"/>
        <rFont val="Calibri"/>
        <family val="2"/>
        <charset val="238"/>
        <scheme val="minor"/>
      </rPr>
      <t>23)</t>
    </r>
  </si>
  <si>
    <r>
      <t>budowlanych i rozbiórkowych</t>
    </r>
    <r>
      <rPr>
        <vertAlign val="superscript"/>
        <sz val="10"/>
        <color theme="1"/>
        <rFont val="Calibri"/>
        <family val="2"/>
        <charset val="238"/>
        <scheme val="minor"/>
      </rPr>
      <t>9)</t>
    </r>
    <r>
      <rPr>
        <sz val="10"/>
        <color theme="1"/>
        <rFont val="Calibri"/>
        <family val="2"/>
        <charset val="238"/>
        <scheme val="minor"/>
      </rPr>
      <t xml:space="preserve"> [Mg]</t>
    </r>
  </si>
  <si>
    <r>
      <t>Osiągnięty poziom recyklingu, przygotowania do ponownego użycia i odzysku innymi metodami</t>
    </r>
    <r>
      <rPr>
        <vertAlign val="superscript"/>
        <sz val="10"/>
        <color theme="1"/>
        <rFont val="Calibri"/>
        <family val="2"/>
        <charset val="238"/>
        <scheme val="minor"/>
      </rPr>
      <t>27)</t>
    </r>
    <r>
      <rPr>
        <sz val="10"/>
        <color theme="1"/>
        <rFont val="Calibri"/>
        <family val="2"/>
        <charset val="238"/>
        <scheme val="minor"/>
      </rPr>
      <t xml:space="preserve"> innych niż niebezpieczne odpadów budowlanych i rozbiórkowych stanowiących odpady</t>
    </r>
  </si>
  <si>
    <r>
      <t>komunalne</t>
    </r>
    <r>
      <rPr>
        <vertAlign val="superscript"/>
        <sz val="10"/>
        <color theme="1"/>
        <rFont val="Calibri"/>
        <family val="2"/>
        <charset val="238"/>
        <scheme val="minor"/>
      </rPr>
      <t>25)</t>
    </r>
    <r>
      <rPr>
        <sz val="10"/>
        <color theme="1"/>
        <rFont val="Calibri"/>
        <family val="2"/>
        <charset val="238"/>
        <scheme val="minor"/>
      </rPr>
      <t xml:space="preserve"> [%]</t>
    </r>
  </si>
  <si>
    <r>
      <t>Masa odpadów komunalnych ulegających biodegradacji wytworzona w 1995 r.</t>
    </r>
    <r>
      <rPr>
        <vertAlign val="superscript"/>
        <sz val="10"/>
        <color theme="1"/>
        <rFont val="Calibri"/>
        <family val="2"/>
        <charset val="238"/>
        <scheme val="minor"/>
      </rPr>
      <t>9),</t>
    </r>
    <r>
      <rPr>
        <sz val="10"/>
        <color theme="1"/>
        <rFont val="Calibri"/>
        <family val="2"/>
        <charset val="238"/>
        <scheme val="minor"/>
      </rPr>
      <t xml:space="preserve"> </t>
    </r>
    <r>
      <rPr>
        <vertAlign val="superscript"/>
        <sz val="10"/>
        <color theme="1"/>
        <rFont val="Calibri"/>
        <family val="2"/>
        <charset val="238"/>
        <scheme val="minor"/>
      </rPr>
      <t>25),</t>
    </r>
    <r>
      <rPr>
        <sz val="10"/>
        <color theme="1"/>
        <rFont val="Calibri"/>
        <family val="2"/>
        <charset val="238"/>
        <scheme val="minor"/>
      </rPr>
      <t xml:space="preserve"> </t>
    </r>
    <r>
      <rPr>
        <vertAlign val="superscript"/>
        <sz val="10"/>
        <color theme="1"/>
        <rFont val="Calibri"/>
        <family val="2"/>
        <charset val="238"/>
        <scheme val="minor"/>
      </rPr>
      <t>29)</t>
    </r>
    <r>
      <rPr>
        <sz val="10"/>
        <color theme="1"/>
        <rFont val="Calibri"/>
        <family val="2"/>
        <charset val="238"/>
        <scheme val="minor"/>
      </rPr>
      <t xml:space="preserve"> [Mg]</t>
    </r>
  </si>
  <si>
    <r>
      <t>składowania</t>
    </r>
    <r>
      <rPr>
        <vertAlign val="superscript"/>
        <sz val="10"/>
        <color theme="1"/>
        <rFont val="Calibri"/>
        <family val="2"/>
        <charset val="238"/>
        <scheme val="minor"/>
      </rPr>
      <t>9)</t>
    </r>
    <r>
      <rPr>
        <sz val="10"/>
        <color theme="1"/>
        <rFont val="Calibri"/>
        <family val="2"/>
        <charset val="238"/>
        <scheme val="minor"/>
      </rPr>
      <t xml:space="preserve"> - M</t>
    </r>
    <r>
      <rPr>
        <vertAlign val="subscript"/>
        <sz val="10"/>
        <color theme="1"/>
        <rFont val="Calibri"/>
        <family val="2"/>
        <charset val="238"/>
        <scheme val="minor"/>
      </rPr>
      <t>OUBR</t>
    </r>
    <r>
      <rPr>
        <vertAlign val="superscript"/>
        <sz val="10"/>
        <color theme="1"/>
        <rFont val="Calibri"/>
        <family val="2"/>
        <charset val="238"/>
        <scheme val="minor"/>
      </rPr>
      <t>29)</t>
    </r>
    <r>
      <rPr>
        <sz val="10"/>
        <color theme="1"/>
        <rFont val="Calibri"/>
        <family val="2"/>
        <charset val="238"/>
        <scheme val="minor"/>
      </rPr>
      <t xml:space="preserve"> [Mg]</t>
    </r>
  </si>
  <si>
    <r>
      <t>Osiągnięty poziom ograniczenia masy odpadów komunalnych ulegających biodegradacji przekazywanych do składowania</t>
    </r>
    <r>
      <rPr>
        <vertAlign val="superscript"/>
        <sz val="10"/>
        <color theme="1"/>
        <rFont val="Calibri"/>
        <family val="2"/>
        <charset val="238"/>
        <scheme val="minor"/>
      </rPr>
      <t>25),</t>
    </r>
  </si>
  <si>
    <r>
      <t>VII. LICZBA WŁAŚCICIELI NIERUCHOMOŚCI, OD KTÓRYCH ZOSTAŁY ODEBRANE ODPADY KOMUNALNE</t>
    </r>
    <r>
      <rPr>
        <vertAlign val="superscript"/>
        <sz val="10"/>
        <color theme="1"/>
        <rFont val="Calibri"/>
        <family val="2"/>
        <charset val="238"/>
        <scheme val="minor"/>
      </rPr>
      <t>31)</t>
    </r>
  </si>
  <si>
    <r>
      <t>Numer telefonu służbowego</t>
    </r>
    <r>
      <rPr>
        <vertAlign val="superscript"/>
        <sz val="10"/>
        <color theme="1"/>
        <rFont val="Calibri"/>
        <family val="2"/>
        <charset val="238"/>
        <scheme val="minor"/>
      </rPr>
      <t>32)</t>
    </r>
  </si>
  <si>
    <r>
      <t>E-mail służbowy</t>
    </r>
    <r>
      <rPr>
        <vertAlign val="superscript"/>
        <sz val="10"/>
        <color theme="1"/>
        <rFont val="Calibri"/>
        <family val="2"/>
        <charset val="238"/>
        <scheme val="minor"/>
      </rPr>
      <t>32)</t>
    </r>
  </si>
  <si>
    <r>
      <t>Podpis własnoręczny</t>
    </r>
    <r>
      <rPr>
        <vertAlign val="superscript"/>
        <sz val="10"/>
        <color theme="1"/>
        <rFont val="Calibri"/>
        <family val="2"/>
        <charset val="238"/>
        <scheme val="minor"/>
      </rPr>
      <t>33)</t>
    </r>
    <r>
      <rPr>
        <sz val="10"/>
        <color theme="1"/>
        <rFont val="Calibri"/>
        <family val="2"/>
        <charset val="238"/>
        <scheme val="minor"/>
      </rPr>
      <t xml:space="preserve"> albo kwalifikowany podpis elektroniczny, albo podpis potwierdzony profilem zaufanym ePUAP</t>
    </r>
    <r>
      <rPr>
        <vertAlign val="superscript"/>
        <sz val="10"/>
        <color theme="1"/>
        <rFont val="Calibri"/>
        <family val="2"/>
        <charset val="238"/>
        <scheme val="minor"/>
      </rPr>
      <t>34)</t>
    </r>
    <r>
      <rPr>
        <sz val="10"/>
        <color theme="1"/>
        <rFont val="Calibri"/>
        <family val="2"/>
        <charset val="238"/>
        <scheme val="minor"/>
      </rPr>
      <t xml:space="preserve"> podmiotu odbierającego odpady komunalne od właścicieli nieruchomości lub osoby upoważnionej do reprezentowania podmiotu odbierającego odpady komunalne od właścicieli nieruchomości</t>
    </r>
  </si>
  <si>
    <t>13) Należy wpisać adres miejsca, gdzie przekazano odpady komunalne - miejsce prowadzenia działalności posiadacza odpadów przejmującego odpad. W przypadku przekazywania odpadów komunalnych za pośrednictwem innego zbierającego do instalacji zgodnie z art. 9e ust. 1 pkt 1 ustawy z dnia 13 września 1996 r. o utrzymaniu czystości i porządku w gminach należy podać adres tej instalacji. W  przypadku  przekazania  odpadów  osobie  fizycznej  zgodnie  z  przepisami  wydanymi  na podstawie art. 27 ust. 10 ustawy z dnia 14 grudnia 2012 r. o odpadach lub w przypadku przekazania  odpadów   do   przetwarzania   poza   instalacjami   lub   urządzeniami   zgodnie z przepisami  wydanymi  na  podstawie  art.  30  ust.  5  ustawy  z  dnia  14  grudnia  2012  r.  o odpadach nie należy uzupełniać kolumn „Nazwa instalacji, do której zostały przekazane odpady komunalne” oraz „Adres instalacji”.</t>
  </si>
  <si>
    <t>31)    Wypełnia podmiot, o którym mowa w art. 9n ust. 4 ustawy z dnia 13 września 1996 r.            o utrzymaniu czystości i porządku w gminach. Podmiot ten dołącza do sprawozdania wykaz właścicieli nieruchomości, z którymi  w  okresie  objętym  sprawozdaniem  zawarł  umowy na odbieranie odpadów komunalnych, a także wykaz właścicieli nieruchomości, z którymi umowy te uległy rozwiązaniu lub wygasły. W wykazie zamieszcza się  imię  i  nazwisko albo nazwę oraz adres właściciela nieruchomości, a także adres nieruchomości, a w przypadku rozwiązania umowy - informację, do kiedy umowa obowiązywała.</t>
  </si>
  <si>
    <t xml:space="preserve">Uwaga ma sens rodzielać frakcje na 0-80 mm i &gt; 80mm jeśli robiono badania (np. łączne na jednej sortowni przetwarzania selektów i zmieszanych) </t>
  </si>
  <si>
    <r>
      <t xml:space="preserve">od 0 do 80 mm </t>
    </r>
    <r>
      <rPr>
        <sz val="9"/>
        <color rgb="FFFF0000"/>
        <rFont val="Times New Roman"/>
        <family val="1"/>
        <charset val="238"/>
      </rPr>
      <t>(doliczyć do MBR2)</t>
    </r>
  </si>
  <si>
    <t>(doliczyć do MBR 1)</t>
  </si>
  <si>
    <r>
      <t xml:space="preserve">PRZEZNACZONYCH DO SKŁADOWANIA, POWSTAŁYCH Z </t>
    </r>
    <r>
      <rPr>
        <b/>
        <sz val="9"/>
        <color rgb="FFFF0000"/>
        <rFont val="Calibri"/>
        <family val="2"/>
        <charset val="238"/>
        <scheme val="minor"/>
      </rPr>
      <t>ODEBRANYCH I ZEBRANYCH</t>
    </r>
    <r>
      <rPr>
        <b/>
        <sz val="9"/>
        <color theme="1"/>
        <rFont val="Calibri"/>
        <family val="2"/>
        <charset val="238"/>
        <scheme val="minor"/>
      </rPr>
      <t xml:space="preserve"> Z TERENU GMINY/ZWIĄZKU MIĘDZYGMINNEGO ODPADÓW KOMUNALNYCH</t>
    </r>
  </si>
  <si>
    <r>
      <t xml:space="preserve">a) masa odpadów, powstałych </t>
    </r>
    <r>
      <rPr>
        <b/>
        <sz val="9"/>
        <color rgb="FFFF0000"/>
        <rFont val="Calibri"/>
        <family val="2"/>
        <charset val="238"/>
        <scheme val="minor"/>
      </rPr>
      <t>po sortowaniu odpadów selektywnie odebranych</t>
    </r>
    <r>
      <rPr>
        <b/>
        <sz val="9"/>
        <color theme="1"/>
        <rFont val="Calibri"/>
        <family val="2"/>
        <charset val="238"/>
        <scheme val="minor"/>
      </rPr>
      <t xml:space="preserve">, </t>
    </r>
    <r>
      <rPr>
        <b/>
        <sz val="9"/>
        <color rgb="FF00B050"/>
        <rFont val="Calibri"/>
        <family val="2"/>
        <charset val="238"/>
        <scheme val="minor"/>
      </rPr>
      <t>(tu powinno być także zebranych)</t>
    </r>
    <r>
      <rPr>
        <b/>
        <sz val="9"/>
        <color theme="1"/>
        <rFont val="Calibri"/>
        <family val="2"/>
        <charset val="238"/>
        <scheme val="minor"/>
      </rPr>
      <t xml:space="preserve"> przekazanych do składowania</t>
    </r>
    <r>
      <rPr>
        <vertAlign val="superscript"/>
        <sz val="9"/>
        <color theme="1"/>
        <rFont val="Calibri"/>
        <family val="2"/>
        <charset val="238"/>
        <scheme val="minor"/>
      </rPr>
      <t>23)</t>
    </r>
  </si>
  <si>
    <t>w analizowanym przypadku frakcja z sortowania odpadów surowcowych &gt; 80 mm nie była badana</t>
  </si>
  <si>
    <t>nie robiono badań dla frakcji 0-80 mm i &gt; 80 mm zatem przyjęto że frakcja &gt;80mm ma współczynnik 0,4, a frakcja 0-80 mm ma współczynnik 0,59</t>
  </si>
  <si>
    <t xml:space="preserve">19 12 07 </t>
  </si>
  <si>
    <t>19 12 08</t>
  </si>
  <si>
    <t>19 06 04</t>
  </si>
  <si>
    <t>Drewno inne niż wymienione w 19 12 06</t>
  </si>
  <si>
    <t xml:space="preserve">Przefermentowane odpady z beztlenowego rozkładu odpadów komunalnych </t>
  </si>
  <si>
    <t>jeśli rozliczamy się z mieszkańcami wg. gospodarstw domowych, wody, powierzchni lokalu, to brak wiarygodnych danych dot liczby mieszkańców. Można zastosować jedynie szacunki</t>
  </si>
  <si>
    <t>bez wskażnika demograficznego</t>
  </si>
  <si>
    <t>pobrano dane z wierszy wyżej wg. deklaracji</t>
  </si>
  <si>
    <r>
      <t>II. INFORMACJA O ODEBRANYCH ODPADACH KOMUNALNYCH</t>
    </r>
    <r>
      <rPr>
        <vertAlign val="superscript"/>
        <sz val="10"/>
        <color theme="1"/>
        <rFont val="Calibri"/>
        <family val="2"/>
        <charset val="238"/>
        <scheme val="minor"/>
      </rPr>
      <t>7)</t>
    </r>
    <r>
      <rPr>
        <vertAlign val="superscript"/>
        <sz val="10"/>
        <color rgb="FFFF0000"/>
        <rFont val="Calibri"/>
        <family val="2"/>
        <charset val="238"/>
        <scheme val="minor"/>
      </rPr>
      <t xml:space="preserve"> wszystkie odebrane w okresie sprawozdawczym , nieważne czy przetworzone czy magazynowane (2 sprawozdania: osobno  na zlecenie gminy,  osobno dla działalności wolnorynkowej)</t>
    </r>
  </si>
  <si>
    <t xml:space="preserve">Toruń ulica Magazynowa 1  </t>
  </si>
  <si>
    <t>Punkt skupu Toruń 3</t>
  </si>
  <si>
    <t xml:space="preserve">Toruń ulica w Chmurze 1  </t>
  </si>
  <si>
    <t>Toruń, ulica Przydrożna 1</t>
  </si>
  <si>
    <t>MBP Toruń 1</t>
  </si>
  <si>
    <t xml:space="preserve">Toruń ulica Śmieciowa 1  </t>
  </si>
  <si>
    <t>Spalarnia Bydgoszcz</t>
  </si>
  <si>
    <t>Bydgoszcz ulica XYZ 12</t>
  </si>
  <si>
    <t>woj.. Kujawsko-Pomorskie, miasto 15,5 tys mieszkańców , wg deklaracji 12,75 tys osob</t>
  </si>
  <si>
    <t>Składowisko w Lasku 5</t>
  </si>
  <si>
    <t>Bydgoszcz ul. XYX 12</t>
  </si>
  <si>
    <t xml:space="preserve">Sortownia Toruń 2 </t>
  </si>
  <si>
    <t>Punkt skupu Toruń 4</t>
  </si>
  <si>
    <t>Toruń ulica w Chmurze 2</t>
  </si>
  <si>
    <t xml:space="preserve">MBP Toruń 1 </t>
  </si>
  <si>
    <t>Toruń ulica Magazynowa 2</t>
  </si>
  <si>
    <t>woj.. Kujawsko_pomorskie, miasto 15 tys mieszkańców , wg deklaracji 12,75 tys osób</t>
  </si>
  <si>
    <r>
      <t>nieruchomości</t>
    </r>
    <r>
      <rPr>
        <vertAlign val="superscript"/>
        <sz val="9"/>
        <color theme="1"/>
        <rFont val="Calibri"/>
        <family val="2"/>
        <charset val="238"/>
        <scheme val="minor"/>
      </rPr>
      <t>7),</t>
    </r>
    <r>
      <rPr>
        <sz val="9"/>
        <color theme="1"/>
        <rFont val="Calibri"/>
        <family val="2"/>
        <charset val="238"/>
        <scheme val="minor"/>
      </rPr>
      <t xml:space="preserve"> </t>
    </r>
    <r>
      <rPr>
        <vertAlign val="superscript"/>
        <sz val="9"/>
        <color theme="1"/>
        <rFont val="Calibri"/>
        <family val="2"/>
        <charset val="238"/>
        <scheme val="minor"/>
      </rPr>
      <t>31)</t>
    </r>
    <r>
      <rPr>
        <sz val="9"/>
        <color theme="1"/>
        <rFont val="Calibri"/>
        <family val="2"/>
        <charset val="238"/>
        <scheme val="minor"/>
      </rPr>
      <t xml:space="preserve"> [Mg]  </t>
    </r>
    <r>
      <rPr>
        <sz val="9"/>
        <color rgb="FFFF0000"/>
        <rFont val="Calibri"/>
        <family val="2"/>
        <charset val="238"/>
        <scheme val="minor"/>
      </rPr>
      <t xml:space="preserve">(Należy podać sumę wszystkich </t>
    </r>
    <r>
      <rPr>
        <b/>
        <sz val="9"/>
        <color rgb="FFFF0000"/>
        <rFont val="Calibri"/>
        <family val="2"/>
        <charset val="238"/>
        <scheme val="minor"/>
      </rPr>
      <t>odebranych oraz zebranych</t>
    </r>
    <r>
      <rPr>
        <sz val="9"/>
        <color rgb="FFFF0000"/>
        <rFont val="Calibri"/>
        <family val="2"/>
        <charset val="238"/>
        <scheme val="minor"/>
      </rPr>
      <t xml:space="preserve"> z terenu gminy odpadów komunalnych z wyłączeniem odpadów budowlanych i rozbiórkowych będących odpadami)</t>
    </r>
  </si>
  <si>
    <t>Toruń ulica Czysta 1</t>
  </si>
  <si>
    <t xml:space="preserve">Toruńź ulica w Chmurze 1  </t>
  </si>
  <si>
    <t>tu rozliczyć stare magazyny. Tylko za rok 2018 będą stare  magazyny, obecnie mamy 1 rok magazynowania</t>
  </si>
  <si>
    <r>
      <t>Masa odebranych odpadów komunalnych przekazanych do zagospodarowania</t>
    </r>
    <r>
      <rPr>
        <vertAlign val="superscript"/>
        <sz val="8"/>
        <color theme="1"/>
        <rFont val="Calibri"/>
        <family val="2"/>
        <charset val="238"/>
        <scheme val="minor"/>
      </rPr>
      <t>7)</t>
    </r>
    <r>
      <rPr>
        <sz val="8"/>
        <color theme="1"/>
        <rFont val="Calibri"/>
        <family val="2"/>
        <charset val="238"/>
        <scheme val="minor"/>
      </rPr>
      <t xml:space="preserve"> [Mg]</t>
    </r>
  </si>
  <si>
    <r>
      <t>Kod odpadów</t>
    </r>
    <r>
      <rPr>
        <vertAlign val="superscript"/>
        <sz val="8"/>
        <color theme="1"/>
        <rFont val="Calibri"/>
        <family val="2"/>
        <charset val="238"/>
        <scheme val="minor"/>
      </rPr>
      <t>6)</t>
    </r>
  </si>
  <si>
    <r>
      <t>Rodzaj odpadów</t>
    </r>
    <r>
      <rPr>
        <vertAlign val="superscript"/>
        <sz val="8"/>
        <color theme="1"/>
        <rFont val="Calibri"/>
        <family val="2"/>
        <charset val="238"/>
        <scheme val="minor"/>
      </rPr>
      <t>6)</t>
    </r>
  </si>
  <si>
    <r>
      <t>komunalnych</t>
    </r>
    <r>
      <rPr>
        <vertAlign val="superscript"/>
        <sz val="8"/>
        <color theme="1"/>
        <rFont val="Calibri"/>
        <family val="2"/>
        <charset val="238"/>
        <scheme val="minor"/>
      </rPr>
      <t>10)</t>
    </r>
  </si>
  <si>
    <r>
      <t>Adres instalacji</t>
    </r>
    <r>
      <rPr>
        <vertAlign val="superscript"/>
        <sz val="8"/>
        <color theme="1"/>
        <rFont val="Calibri"/>
        <family val="2"/>
        <charset val="238"/>
        <scheme val="minor"/>
      </rPr>
      <t>11)</t>
    </r>
  </si>
  <si>
    <r>
      <t>Frakcja o wielkości co najmniej od 0 do 80 mm</t>
    </r>
    <r>
      <rPr>
        <sz val="9"/>
        <color rgb="FFFF0000"/>
        <rFont val="Calibri"/>
        <family val="2"/>
        <charset val="238"/>
        <scheme val="minor"/>
      </rPr>
      <t xml:space="preserve"> (UB2)</t>
    </r>
  </si>
  <si>
    <t>Uwaga za rok 2018 nie mamy kompletu danych za I półrocze (inne wzory sprawozdań), poprosić RIPOK o uzupełnienie danych. Najlepiej dane ilościowe i badania (średnia z 12 miesięcy)  za cały rok</t>
  </si>
  <si>
    <t>10) Przez sposób zagospodarowania odpadów komunalnych rozumie się procesy odzysku wymienione w załączniku nr 1 do ustawy z dnia 14 grudnia 2012 r. o odpadach oraz procesy unieszkodliwiania odpadów wymienione w załączniku nr 2 do tej ustawy. W przypadku przekazania odpadów osobie fizycznej zgodnie z przepisami wydanymi na podstawie art. 27 ust. 10 ustawy z dnia 14 grudnia 2012 r. o odpadach należy wpisać słownie „przekazanie osobom fizycznym”. W przypadku przekazania odpadów do przetwarzania poza instalacjami lub urządzeniami zgodnie z przepisami wydanymi na podstawie art. 30 ust. 5 ustawy z dnia 14  grudnia  2012  r.  o odpadach  należy   wpisać   słownie   „odzysk   poza   instalacjami   lub urządzeniami”. W przypadku przekazywania odpadów komunalnych za pośrednictwem innego zbierającego do instalacji należy podać ostateczny sposób zagospodarowania odpadów komunalnych w tej instalacji.</t>
  </si>
  <si>
    <r>
      <t xml:space="preserve">10) Przez sposób zagospodarowania odpadów komunalnych rozumie się procesy odzysku wymienione w załączniku nr 1 do ustawy z dnia 14 grudnia 2012 r. o odpadach oraz procesy unieszkodliwiania odpadów wymienione w załączniku nr 2 do tej ustawy. W przypadku przekazania odpadów osobie fizycznej zgodnie z przepisami wydanymi na podstawie art. 27 ust. 10 ustawy z dnia 14 grudnia 2012 r. o odpadach należy wpisać słownie </t>
    </r>
    <r>
      <rPr>
        <b/>
        <sz val="8"/>
        <color theme="9" tint="-0.499984740745262"/>
        <rFont val="Calibri"/>
        <family val="2"/>
        <charset val="238"/>
        <scheme val="minor"/>
      </rPr>
      <t xml:space="preserve">„przekazanie osobom fizycznym”. </t>
    </r>
    <r>
      <rPr>
        <sz val="8"/>
        <color theme="9" tint="-0.499984740745262"/>
        <rFont val="Calibri"/>
        <family val="2"/>
        <charset val="238"/>
        <scheme val="minor"/>
      </rPr>
      <t xml:space="preserve">W przypadku przekazania odpadów do przetwarzania poza instalacjami lub urządzeniami zgodnie z przepisami wydanymi na podstawie art. 30 ust. 5 ustawy z dnia 14  grudnia  2012  r.  o odpadach  należy   wpisać   słownie  </t>
    </r>
    <r>
      <rPr>
        <b/>
        <sz val="8"/>
        <color theme="9" tint="-0.499984740745262"/>
        <rFont val="Calibri"/>
        <family val="2"/>
        <charset val="238"/>
        <scheme val="minor"/>
      </rPr>
      <t xml:space="preserve"> „odzysk   poza   instalacjami   lub urządzeniami”.</t>
    </r>
    <r>
      <rPr>
        <sz val="8"/>
        <color theme="9" tint="-0.499984740745262"/>
        <rFont val="Calibri"/>
        <family val="2"/>
        <charset val="238"/>
        <scheme val="minor"/>
      </rPr>
      <t xml:space="preserve"> W przypadku przekazywania odpadów komunalnych</t>
    </r>
    <r>
      <rPr>
        <b/>
        <sz val="8"/>
        <color theme="9" tint="-0.499984740745262"/>
        <rFont val="Calibri"/>
        <family val="2"/>
        <charset val="238"/>
        <scheme val="minor"/>
      </rPr>
      <t xml:space="preserve"> za pośrednictwem innego zbierającego do instalacji należy podać ostateczny sposób zagospodarowania odpadów komunalnych w tej instalacji</t>
    </r>
    <r>
      <rPr>
        <sz val="8"/>
        <color theme="9" tint="-0.499984740745262"/>
        <rFont val="Calibri"/>
        <family val="2"/>
        <charset val="238"/>
        <scheme val="minor"/>
      </rPr>
      <t>.</t>
    </r>
  </si>
  <si>
    <t>poszły do magazynu</t>
  </si>
  <si>
    <t>można dopisać akcje zbiórki surowców</t>
  </si>
  <si>
    <t>Sortownia Toruń 3</t>
  </si>
  <si>
    <r>
      <t xml:space="preserve">d)  informacja o masie odpadów </t>
    </r>
    <r>
      <rPr>
        <b/>
        <sz val="9"/>
        <color rgb="FFFF0000"/>
        <rFont val="Calibri"/>
        <family val="2"/>
        <charset val="238"/>
        <scheme val="minor"/>
      </rPr>
      <t>budowlanych i rozbiórkowych</t>
    </r>
    <r>
      <rPr>
        <b/>
        <sz val="9"/>
        <color theme="1"/>
        <rFont val="Calibri"/>
        <family val="2"/>
        <charset val="238"/>
        <scheme val="minor"/>
      </rPr>
      <t xml:space="preserve"> będących odpadami komunalnymi</t>
    </r>
    <r>
      <rPr>
        <vertAlign val="superscript"/>
        <sz val="9"/>
        <color theme="1"/>
        <rFont val="Calibri"/>
        <family val="2"/>
        <charset val="238"/>
        <scheme val="minor"/>
      </rPr>
      <t>34)</t>
    </r>
    <r>
      <rPr>
        <sz val="9"/>
        <color theme="1"/>
        <rFont val="Calibri"/>
        <family val="2"/>
        <charset val="238"/>
        <scheme val="minor"/>
      </rPr>
      <t xml:space="preserve"> </t>
    </r>
    <r>
      <rPr>
        <b/>
        <sz val="9"/>
        <color theme="1"/>
        <rFont val="Calibri"/>
        <family val="2"/>
        <charset val="238"/>
        <scheme val="minor"/>
      </rPr>
      <t>przygotowanych  do ponownego użycia, poddanych recyklingowi i innym procesom odzysku</t>
    </r>
    <r>
      <rPr>
        <vertAlign val="superscript"/>
        <sz val="9"/>
        <color theme="1"/>
        <rFont val="Calibri"/>
        <family val="2"/>
        <charset val="238"/>
        <scheme val="minor"/>
      </rPr>
      <t>28)</t>
    </r>
    <r>
      <rPr>
        <sz val="9"/>
        <color theme="1"/>
        <rFont val="Calibri"/>
        <family val="2"/>
        <charset val="238"/>
        <scheme val="minor"/>
      </rPr>
      <t xml:space="preserve"> </t>
    </r>
    <r>
      <rPr>
        <b/>
        <sz val="9"/>
        <color theme="1"/>
        <rFont val="Calibri"/>
        <family val="2"/>
        <charset val="238"/>
        <scheme val="minor"/>
      </rPr>
      <t>z odpadów odebranych i zebranych</t>
    </r>
  </si>
  <si>
    <t>brak danych za I półrocze</t>
  </si>
  <si>
    <t xml:space="preserve">kolor fioletowy - zmieszane komunalne i pozostałości z przetwarzania tych odpadów </t>
  </si>
  <si>
    <t xml:space="preserve">rzadko w małych ilościach (uawga podwyzsza masę odpadów odebranych i zebranych) </t>
  </si>
  <si>
    <t>przekazanie całości osobom fizycznym</t>
  </si>
  <si>
    <t>Sporządził Sebastian Tomasz Czapiewski</t>
  </si>
  <si>
    <t xml:space="preserve">Średnia wojewódzka za 2019r (GUS 2020 r) </t>
  </si>
  <si>
    <t>Tylko dla Gminy do wyliczenia potencjalnej wysokości Kary za 2013r</t>
  </si>
  <si>
    <t>ilość odpadów brakująca</t>
  </si>
  <si>
    <t xml:space="preserve">stawka jednostkowa </t>
  </si>
  <si>
    <t xml:space="preserve">wysokość kary </t>
  </si>
  <si>
    <r>
      <t xml:space="preserve">kary za nie wykonanie obowiązku w zakresie redukcji składowania odpadów ulegającyh biodegradacji </t>
    </r>
    <r>
      <rPr>
        <b/>
        <sz val="11"/>
        <color indexed="36"/>
        <rFont val="Calibri"/>
        <family val="2"/>
        <charset val="238"/>
      </rPr>
      <t>(50%)</t>
    </r>
  </si>
  <si>
    <r>
      <t xml:space="preserve">kary za nie wykonanie obowiązku w zakresie redukcji składowania odpadów ulegającyh biodegradacji </t>
    </r>
    <r>
      <rPr>
        <b/>
        <sz val="11"/>
        <color indexed="36"/>
        <rFont val="Calibri"/>
        <family val="2"/>
        <charset val="238"/>
      </rPr>
      <t>(63,42%)</t>
    </r>
  </si>
  <si>
    <t xml:space="preserve">kary za nie wykonanie obowiązku w zakresie poziomów recyklingu i/lub przygotowania do ponownego użycia odpadów: papieru szkła tworzyw i metali </t>
  </si>
  <si>
    <t>Tab.L poz 1048 , obwieszczenia Poz. 766
OBWIESZCZENIE
MINISTRA ŚRODOWISKA1)
z dnia 10 września 2012 r.
w sprawie wysokości stawek opłat za korzystanie ze środowiska na rok 2013</t>
  </si>
  <si>
    <t xml:space="preserve">kary za nie wykonanie obowiązku w zakresie poziomów recyklingu i/lub przygotowania do ponownego użycia i/lub odzysku innymi metodami odpadów budowlano-rozbiórkowych innych niż niebezpieczne  </t>
  </si>
  <si>
    <t xml:space="preserve">Wymagane poziomy redukcji składowania odpadów ulegających biodegradacji </t>
  </si>
  <si>
    <t>2013 I KW</t>
  </si>
  <si>
    <t>2013 II KW</t>
  </si>
  <si>
    <t>2013 III KW</t>
  </si>
  <si>
    <t>2013 IV KW</t>
  </si>
  <si>
    <t>2013- gmina</t>
  </si>
  <si>
    <t>Uwaga: interpretacja MS z marca 2014 - mówi o 50% za cały rok 2013r</t>
  </si>
  <si>
    <t>Uwaga: interpretacja MS z marca 2014 - mówi o 35% za cały rok 2020r</t>
  </si>
  <si>
    <t>udział odpadów ulegających biodegradacji w masie selektywnie zebranych odpadów ulegających biodegradacji ze strumienia odpadów komunalnych wynoszący dla poszczególnych rodzajów odpadów według kodu:</t>
  </si>
  <si>
    <t>ex 15 01 09 z włókien naturalnych</t>
  </si>
  <si>
    <t>ex 15 01 06 w części zawierającej papier, tekturę, drewno i tekstylia z włókien naturalnych</t>
  </si>
  <si>
    <t>wieś= 31,80%</t>
  </si>
  <si>
    <t>Dane dotyczące Gminy - kalkulator za rok 2021 dla Gminy Skrwilno</t>
  </si>
  <si>
    <t>Masa odpadów komunalnych przygotowanych do ponownego użycia i poddanych recyklingowi -w 2021 r. [Mr]</t>
  </si>
  <si>
    <t>woj..Kujawsko- Pomorskie dot. 2020</t>
  </si>
  <si>
    <t xml:space="preserve"> wg GUS za 2020 r </t>
  </si>
  <si>
    <t>Masa wytworzonych odpadów komunalnych w 2021 r. [Mw]</t>
  </si>
  <si>
    <t>MOUBR = Masa odpadów ulegających biodegradacji przekazanych do składowania - rok 2021</t>
  </si>
  <si>
    <t>P = Mr /Mw  [%]</t>
  </si>
  <si>
    <t>Liczba mieszkańców 
miasta w 2021 r.</t>
  </si>
  <si>
    <t>Liczba mieszkańców 
wsi w 2021 r.</t>
  </si>
  <si>
    <t>Osiągnięty poziom przygotowania do ponownego użycia i recyklingu odpadów komunalnych w 2021 r.[P]</t>
  </si>
  <si>
    <t>Ps = Ms /Mw  [%]</t>
  </si>
  <si>
    <t>Osiągnięty poziom składowania odpadów komunalnych i odpadów pochodzących z przetwarzania odpadów komunalnych w 2020 r. [Ps]</t>
  </si>
  <si>
    <t>Osiągnięty poziom składowania odpadów komunalnych i odpadów pochodzących z przetwarzania odpadów komunalnych w 2021 r. [Ps]</t>
  </si>
  <si>
    <t>Masa wytworzonych odpadów komunalnych w 2020 r. [Mw]</t>
  </si>
  <si>
    <t>Masa odebranych oraz zebranych odpadów komunalnych przekazanych do zagospodarowania w procesie składowania (D5) w 2020 r.[Ms]</t>
  </si>
  <si>
    <t>Masa odebranych oraz zebranych odpadów komunalnych przekazanych do zagospodarowania w procesie składowania (D5) w 2021 r.[Ms]</t>
  </si>
  <si>
    <t>Masa odebranych oraz zebranych odpadów komunalnych przekazanych do zagospodarowania w procesie termicznego przekształcenia w 2021 r.[Mt]</t>
  </si>
  <si>
    <t>Osiągnięty poziom  termicznego przekształcenia odpadów komunalnych i odpadów pochodzących z przetwarzania odpadów komunalnych w 2021 r. [Pt]</t>
  </si>
  <si>
    <t>Pt = Mt /Mw  [%]</t>
  </si>
  <si>
    <t>małe miasto do 50 tys mieszkańców = 36,4%</t>
  </si>
  <si>
    <t>duże miasto pow. 50 tys mieszkańców = 49,3%</t>
  </si>
  <si>
    <t>Gmina Skrwilno</t>
  </si>
  <si>
    <t>10</t>
  </si>
  <si>
    <t>12</t>
  </si>
  <si>
    <t>16a</t>
  </si>
  <si>
    <t>16b</t>
  </si>
  <si>
    <t>9a</t>
  </si>
  <si>
    <t>10a</t>
  </si>
  <si>
    <t>11</t>
  </si>
  <si>
    <t>11a</t>
  </si>
  <si>
    <t>15a</t>
  </si>
  <si>
    <t>15b</t>
  </si>
  <si>
    <t>Masa odpadów budowlano rozbiórkowych (bez niebezpiecznych) wytworzonych- ze strumienia odpadów komunalnych -w 2021 r. [Mw br]</t>
  </si>
  <si>
    <t>Masa odpadów 20 03 01 -podmiot/gmina z roku poprzedniego (II półrocze 2020)</t>
  </si>
  <si>
    <t>Masa odpadów 20 03 01 -cała gmina z roku poprzedniego (II półrocze 2020)</t>
  </si>
  <si>
    <t>Tr= Osiągnięty poziom ograniczenia masy odpadów ulegającyh biodegradacji przekazywanych do składowania w 2021 r.</t>
  </si>
  <si>
    <t>Osiągnięty poziom recyklingu, przygotowania do ponownego użycia,  poddanych odzyskowi innymi metodami odpadów budowlano rozbiórkowych (bez niebezpiecznych) w 2021 r.  [P br]</t>
  </si>
  <si>
    <t>Masa odpadów budowlano rozbiórkowych (bez niebezpiecznych) -ze strumienia odpadów komunalnych, poddanych recyklingowi lub przygotowanych do ponownego użycia lub poddanych odzyskowi innymi metodami -w 2021 r. [Mr br]</t>
  </si>
  <si>
    <t>8a</t>
  </si>
  <si>
    <t>8b</t>
  </si>
  <si>
    <t>9</t>
  </si>
  <si>
    <t>10b</t>
  </si>
  <si>
    <t>12.1</t>
  </si>
  <si>
    <t>12.2</t>
  </si>
  <si>
    <t>12.2.1</t>
  </si>
  <si>
    <t>12.2.2</t>
  </si>
  <si>
    <t>12.3</t>
  </si>
  <si>
    <t>12.4.1.a)</t>
  </si>
  <si>
    <t>12.4.1.b)</t>
  </si>
  <si>
    <t>12.4.1.c)</t>
  </si>
  <si>
    <t>12.4.2. a)</t>
  </si>
  <si>
    <t>12.4.3</t>
  </si>
  <si>
    <t>14a</t>
  </si>
  <si>
    <t>14b</t>
  </si>
  <si>
    <t>w analizowanym przypadku frakcja z sortowania odpadów zmieszanych &gt; 80 mm była badana - osiągnieto parametr 9,75 % zawartości frakcji organicznej (patrz pkt 12.4.3 -wiersz36)</t>
  </si>
  <si>
    <t>data 01.03.2022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</si>
</sst>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quot;-&quot;??\ _z_ł_-;_-@_-"/>
    <numFmt numFmtId="165" formatCode="0.000"/>
    <numFmt numFmtId="166" formatCode="0.0000000%"/>
    <numFmt numFmtId="167" formatCode="0.0000"/>
    <numFmt numFmtId="168" formatCode="0.000%"/>
    <numFmt numFmtId="169" formatCode="0.0%"/>
    <numFmt numFmtId="170" formatCode="0_)"/>
    <numFmt numFmtId="171" formatCode="0.0"/>
    <numFmt numFmtId="172" formatCode="0.0000_)"/>
  </numFmts>
  <fonts count="181"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12"/>
      <color theme="1"/>
      <name val="Times New Roman"/>
      <family val="1"/>
      <charset val="238"/>
    </font>
    <font>
      <vertAlign val="superscript"/>
      <sz val="12"/>
      <color theme="1"/>
      <name val="Times New Roman"/>
      <family val="1"/>
      <charset val="238"/>
    </font>
    <font>
      <sz val="10"/>
      <color theme="1"/>
      <name val="Times New Roman"/>
      <family val="1"/>
      <charset val="238"/>
    </font>
    <font>
      <sz val="11"/>
      <color theme="1"/>
      <name val="Times New Roman"/>
      <family val="1"/>
      <charset val="238"/>
    </font>
    <font>
      <sz val="11"/>
      <color rgb="FF00B050"/>
      <name val="Calibri"/>
      <family val="2"/>
      <charset val="238"/>
      <scheme val="minor"/>
    </font>
    <font>
      <sz val="11"/>
      <color rgb="FF00B0F0"/>
      <name val="Calibri"/>
      <family val="2"/>
      <charset val="238"/>
      <scheme val="minor"/>
    </font>
    <font>
      <sz val="11"/>
      <color rgb="FF7030A0"/>
      <name val="Calibri"/>
      <family val="2"/>
      <charset val="238"/>
      <scheme val="minor"/>
    </font>
    <font>
      <sz val="11"/>
      <color rgb="FF0070C0"/>
      <name val="Calibri"/>
      <family val="2"/>
      <charset val="238"/>
      <scheme val="minor"/>
    </font>
    <font>
      <b/>
      <sz val="11"/>
      <color rgb="FF0070C0"/>
      <name val="Calibri"/>
      <family val="2"/>
      <charset val="238"/>
      <scheme val="minor"/>
    </font>
    <font>
      <u/>
      <sz val="11"/>
      <color theme="10"/>
      <name val="Calibri"/>
      <family val="2"/>
      <charset val="238"/>
      <scheme val="minor"/>
    </font>
    <font>
      <sz val="10"/>
      <name val="Arial"/>
      <family val="2"/>
      <charset val="238"/>
    </font>
    <font>
      <sz val="11"/>
      <color indexed="8"/>
      <name val="Calibri"/>
      <family val="2"/>
      <charset val="238"/>
    </font>
    <font>
      <sz val="11"/>
      <color theme="9" tint="-0.499984740745262"/>
      <name val="Calibri"/>
      <family val="2"/>
      <charset val="238"/>
      <scheme val="minor"/>
    </font>
    <font>
      <vertAlign val="superscript"/>
      <sz val="11"/>
      <color theme="9" tint="-0.499984740745262"/>
      <name val="Calibri"/>
      <family val="2"/>
      <charset val="238"/>
      <scheme val="minor"/>
    </font>
    <font>
      <b/>
      <sz val="10"/>
      <name val="Arial"/>
      <family val="2"/>
      <charset val="238"/>
    </font>
    <font>
      <sz val="10"/>
      <color rgb="FF0070C0"/>
      <name val="Arial"/>
      <family val="2"/>
      <charset val="238"/>
    </font>
    <font>
      <b/>
      <sz val="10"/>
      <color theme="1"/>
      <name val="Arial"/>
      <family val="2"/>
      <charset val="238"/>
    </font>
    <font>
      <sz val="10"/>
      <color theme="1"/>
      <name val="Calibri"/>
      <family val="2"/>
      <charset val="238"/>
      <scheme val="minor"/>
    </font>
    <font>
      <b/>
      <sz val="11"/>
      <name val="Calibri"/>
      <family val="2"/>
      <charset val="238"/>
      <scheme val="minor"/>
    </font>
    <font>
      <sz val="10"/>
      <color rgb="FFFF0000"/>
      <name val="Calibri"/>
      <family val="2"/>
      <charset val="238"/>
      <scheme val="minor"/>
    </font>
    <font>
      <b/>
      <sz val="11"/>
      <color rgb="FF7030A0"/>
      <name val="Calibri"/>
      <family val="2"/>
      <charset val="238"/>
      <scheme val="minor"/>
    </font>
    <font>
      <sz val="10"/>
      <name val="Times New Roman CE"/>
      <charset val="238"/>
    </font>
    <font>
      <b/>
      <sz val="10"/>
      <name val="Times New Roman"/>
      <family val="1"/>
      <charset val="238"/>
    </font>
    <font>
      <b/>
      <sz val="10"/>
      <color rgb="FF002060"/>
      <name val="Arial"/>
      <family val="2"/>
      <charset val="238"/>
    </font>
    <font>
      <b/>
      <i/>
      <sz val="10"/>
      <name val="Times New Roman"/>
      <family val="1"/>
      <charset val="238"/>
    </font>
    <font>
      <b/>
      <sz val="11"/>
      <color rgb="FF002060"/>
      <name val="Calibri"/>
      <family val="2"/>
      <charset val="238"/>
      <scheme val="minor"/>
    </font>
    <font>
      <sz val="10"/>
      <color rgb="FF002060"/>
      <name val="Arial"/>
      <family val="2"/>
      <charset val="238"/>
    </font>
    <font>
      <sz val="12"/>
      <color rgb="FF002060"/>
      <name val="Calibri"/>
      <family val="2"/>
      <charset val="238"/>
      <scheme val="minor"/>
    </font>
    <font>
      <sz val="10"/>
      <color rgb="FFFF0000"/>
      <name val="Arial"/>
      <family val="2"/>
      <charset val="238"/>
    </font>
    <font>
      <sz val="11"/>
      <name val="Calibri"/>
      <family val="2"/>
      <charset val="238"/>
      <scheme val="minor"/>
    </font>
    <font>
      <b/>
      <sz val="10"/>
      <color rgb="FFFF0000"/>
      <name val="Arial"/>
      <family val="2"/>
      <charset val="238"/>
    </font>
    <font>
      <sz val="12"/>
      <color theme="1"/>
      <name val="Calibri"/>
      <family val="2"/>
      <charset val="238"/>
      <scheme val="minor"/>
    </font>
    <font>
      <sz val="12"/>
      <color rgb="FFFF0000"/>
      <name val="Calibri"/>
      <family val="2"/>
      <charset val="238"/>
      <scheme val="minor"/>
    </font>
    <font>
      <b/>
      <sz val="10"/>
      <color theme="1"/>
      <name val="Calibri"/>
      <family val="2"/>
      <charset val="238"/>
      <scheme val="minor"/>
    </font>
    <font>
      <sz val="8"/>
      <color theme="1"/>
      <name val="Calibri"/>
      <family val="2"/>
      <charset val="238"/>
      <scheme val="minor"/>
    </font>
    <font>
      <vertAlign val="superscript"/>
      <sz val="14"/>
      <color rgb="FFFF0000"/>
      <name val="Calibri"/>
      <family val="2"/>
      <charset val="238"/>
      <scheme val="minor"/>
    </font>
    <font>
      <i/>
      <sz val="11.5"/>
      <color theme="1"/>
      <name val="Times New Roman"/>
      <family val="1"/>
      <charset val="238"/>
    </font>
    <font>
      <sz val="10.5"/>
      <color theme="1"/>
      <name val="Times New Roman"/>
      <family val="1"/>
      <charset val="238"/>
    </font>
    <font>
      <sz val="13"/>
      <color theme="1"/>
      <name val="Times New Roman"/>
      <family val="1"/>
      <charset val="238"/>
    </font>
    <font>
      <i/>
      <sz val="10.5"/>
      <color theme="1"/>
      <name val="Arial"/>
      <family val="2"/>
      <charset val="238"/>
    </font>
    <font>
      <i/>
      <u/>
      <sz val="11"/>
      <color theme="1"/>
      <name val="Times New Roman"/>
      <family val="1"/>
      <charset val="238"/>
    </font>
    <font>
      <i/>
      <sz val="6.5"/>
      <color theme="1"/>
      <name val="Times New Roman"/>
      <family val="1"/>
      <charset val="238"/>
    </font>
    <font>
      <i/>
      <sz val="10"/>
      <color theme="1"/>
      <name val="Times New Roman"/>
      <family val="1"/>
      <charset val="238"/>
    </font>
    <font>
      <i/>
      <sz val="9.5"/>
      <color theme="1"/>
      <name val="Times New Roman"/>
      <family val="1"/>
      <charset val="238"/>
    </font>
    <font>
      <sz val="9"/>
      <color theme="1"/>
      <name val="Times New Roman"/>
      <family val="1"/>
      <charset val="238"/>
    </font>
    <font>
      <sz val="12.5"/>
      <color theme="1"/>
      <name val="Times New Roman"/>
      <family val="1"/>
      <charset val="238"/>
    </font>
    <font>
      <i/>
      <sz val="10.5"/>
      <color theme="1"/>
      <name val="Times New Roman"/>
      <family val="1"/>
      <charset val="238"/>
    </font>
    <font>
      <i/>
      <sz val="8"/>
      <color theme="1"/>
      <name val="Times New Roman"/>
      <family val="1"/>
      <charset val="238"/>
    </font>
    <font>
      <i/>
      <sz val="11.5"/>
      <color rgb="FFFF0000"/>
      <name val="Times New Roman"/>
      <family val="1"/>
      <charset val="238"/>
    </font>
    <font>
      <b/>
      <sz val="19"/>
      <color rgb="FF00B050"/>
      <name val="Tw Cen MT"/>
      <family val="2"/>
      <charset val="238"/>
    </font>
    <font>
      <b/>
      <u/>
      <sz val="10"/>
      <name val="Arial"/>
      <family val="2"/>
      <charset val="238"/>
    </font>
    <font>
      <b/>
      <sz val="8.5"/>
      <color theme="1"/>
      <name val="Times New Roman"/>
      <family val="1"/>
      <charset val="238"/>
    </font>
    <font>
      <vertAlign val="superscript"/>
      <sz val="8.5"/>
      <color theme="1"/>
      <name val="Times New Roman"/>
      <family val="1"/>
      <charset val="238"/>
    </font>
    <font>
      <sz val="8.5"/>
      <color theme="1"/>
      <name val="Times New Roman"/>
      <family val="1"/>
      <charset val="238"/>
    </font>
    <font>
      <b/>
      <vertAlign val="superscript"/>
      <sz val="8.5"/>
      <color theme="1"/>
      <name val="Times New Roman"/>
      <family val="1"/>
      <charset val="238"/>
    </font>
    <font>
      <sz val="7"/>
      <color theme="1"/>
      <name val="Times New Roman"/>
      <family val="1"/>
      <charset val="238"/>
    </font>
    <font>
      <sz val="8"/>
      <color theme="1"/>
      <name val="Times New Roman"/>
      <family val="1"/>
      <charset val="238"/>
    </font>
    <font>
      <b/>
      <sz val="9"/>
      <color theme="1"/>
      <name val="Times New Roman"/>
      <family val="1"/>
      <charset val="238"/>
    </font>
    <font>
      <vertAlign val="superscript"/>
      <sz val="9"/>
      <color theme="1"/>
      <name val="Times New Roman"/>
      <family val="1"/>
      <charset val="238"/>
    </font>
    <font>
      <vertAlign val="subscript"/>
      <sz val="9"/>
      <color theme="1"/>
      <name val="Times New Roman"/>
      <family val="1"/>
      <charset val="238"/>
    </font>
    <font>
      <sz val="9"/>
      <color theme="1"/>
      <name val="Symbol"/>
      <family val="1"/>
      <charset val="2"/>
    </font>
    <font>
      <sz val="5.5"/>
      <color theme="1"/>
      <name val="Times New Roman"/>
      <family val="1"/>
      <charset val="238"/>
    </font>
    <font>
      <sz val="9.5"/>
      <color theme="1"/>
      <name val="Times New Roman"/>
      <family val="1"/>
      <charset val="238"/>
    </font>
    <font>
      <sz val="6"/>
      <color theme="1"/>
      <name val="Times New Roman"/>
      <family val="1"/>
      <charset val="238"/>
    </font>
    <font>
      <sz val="9.5"/>
      <color theme="1"/>
      <name val="Symbol"/>
      <family val="1"/>
      <charset val="2"/>
    </font>
    <font>
      <vertAlign val="superscript"/>
      <sz val="8.5"/>
      <color rgb="FFFF0000"/>
      <name val="Times New Roman"/>
      <family val="1"/>
      <charset val="238"/>
    </font>
    <font>
      <vertAlign val="superscript"/>
      <sz val="14"/>
      <color rgb="FFFF0000"/>
      <name val="Times New Roman"/>
      <family val="1"/>
      <charset val="238"/>
    </font>
    <font>
      <sz val="7"/>
      <color rgb="FF00B050"/>
      <name val="Times New Roman"/>
      <family val="1"/>
      <charset val="238"/>
    </font>
    <font>
      <sz val="7"/>
      <color rgb="FFFF0000"/>
      <name val="Times New Roman"/>
      <family val="1"/>
      <charset val="238"/>
    </font>
    <font>
      <sz val="11"/>
      <color rgb="FF92D050"/>
      <name val="Calibri"/>
      <family val="2"/>
      <charset val="238"/>
      <scheme val="minor"/>
    </font>
    <font>
      <sz val="7"/>
      <name val="Times New Roman"/>
      <family val="1"/>
      <charset val="238"/>
    </font>
    <font>
      <sz val="7"/>
      <color rgb="FF7030A0"/>
      <name val="Times New Roman"/>
      <family val="1"/>
      <charset val="238"/>
    </font>
    <font>
      <sz val="7"/>
      <color rgb="FF00B0F0"/>
      <name val="Times New Roman"/>
      <family val="1"/>
      <charset val="238"/>
    </font>
    <font>
      <b/>
      <sz val="7"/>
      <color theme="1"/>
      <name val="Times New Roman"/>
      <family val="1"/>
      <charset val="238"/>
    </font>
    <font>
      <b/>
      <sz val="12"/>
      <color rgb="FFFF0000"/>
      <name val="Calibri"/>
      <family val="2"/>
      <charset val="238"/>
      <scheme val="minor"/>
    </font>
    <font>
      <strike/>
      <sz val="11"/>
      <color theme="1"/>
      <name val="Calibri"/>
      <family val="2"/>
      <charset val="238"/>
      <scheme val="minor"/>
    </font>
    <font>
      <strike/>
      <sz val="8.5"/>
      <color theme="1"/>
      <name val="Times New Roman"/>
      <family val="1"/>
      <charset val="238"/>
    </font>
    <font>
      <sz val="8.5"/>
      <color rgb="FF00B050"/>
      <name val="Times New Roman"/>
      <family val="1"/>
      <charset val="238"/>
    </font>
    <font>
      <sz val="8.5"/>
      <color rgb="FFFF0000"/>
      <name val="Times New Roman"/>
      <family val="1"/>
      <charset val="238"/>
    </font>
    <font>
      <sz val="8.5"/>
      <color rgb="FF00B0F0"/>
      <name val="Times New Roman"/>
      <family val="1"/>
      <charset val="238"/>
    </font>
    <font>
      <sz val="8.5"/>
      <color rgb="FF7030A0"/>
      <name val="Times New Roman"/>
      <family val="1"/>
      <charset val="238"/>
    </font>
    <font>
      <vertAlign val="superscript"/>
      <sz val="9"/>
      <color rgb="FFFF0000"/>
      <name val="Times New Roman"/>
      <family val="1"/>
      <charset val="238"/>
    </font>
    <font>
      <vertAlign val="superscript"/>
      <sz val="12"/>
      <color rgb="FFFF0000"/>
      <name val="Times New Roman"/>
      <family val="1"/>
      <charset val="238"/>
    </font>
    <font>
      <b/>
      <sz val="9"/>
      <color rgb="FFFF0000"/>
      <name val="Times New Roman"/>
      <family val="1"/>
      <charset val="238"/>
    </font>
    <font>
      <sz val="9"/>
      <color rgb="FFFF0000"/>
      <name val="Times New Roman"/>
      <family val="1"/>
      <charset val="238"/>
    </font>
    <font>
      <sz val="8.5"/>
      <name val="Times New Roman"/>
      <family val="1"/>
      <charset val="238"/>
    </font>
    <font>
      <sz val="8"/>
      <color rgb="FFFF0000"/>
      <name val="Times New Roman"/>
      <family val="1"/>
      <charset val="238"/>
    </font>
    <font>
      <sz val="9"/>
      <color rgb="FF00B050"/>
      <name val="Times New Roman"/>
      <family val="1"/>
      <charset val="238"/>
    </font>
    <font>
      <b/>
      <sz val="9"/>
      <name val="Times New Roman"/>
      <family val="1"/>
      <charset val="238"/>
    </font>
    <font>
      <sz val="9"/>
      <name val="Times New Roman"/>
      <family val="1"/>
      <charset val="238"/>
    </font>
    <font>
      <sz val="8"/>
      <color rgb="FFFF0000"/>
      <name val="Calibri"/>
      <family val="2"/>
      <charset val="238"/>
      <scheme val="minor"/>
    </font>
    <font>
      <b/>
      <sz val="8.5"/>
      <color rgb="FFFF0000"/>
      <name val="Times New Roman"/>
      <family val="1"/>
      <charset val="238"/>
    </font>
    <font>
      <sz val="8"/>
      <color rgb="FF00B0F0"/>
      <name val="Times New Roman"/>
      <family val="1"/>
      <charset val="238"/>
    </font>
    <font>
      <sz val="8"/>
      <color rgb="FF00B050"/>
      <name val="Times New Roman"/>
      <family val="1"/>
      <charset val="238"/>
    </font>
    <font>
      <sz val="8"/>
      <color rgb="FF00B050"/>
      <name val="Calibri"/>
      <family val="2"/>
      <charset val="238"/>
      <scheme val="minor"/>
    </font>
    <font>
      <sz val="14"/>
      <color theme="1"/>
      <name val="Times New Roman"/>
      <family val="1"/>
      <charset val="238"/>
    </font>
    <font>
      <sz val="9.5"/>
      <color theme="9" tint="-0.499984740745262"/>
      <name val="Times New Roman"/>
      <family val="1"/>
      <charset val="238"/>
    </font>
    <font>
      <strike/>
      <sz val="11"/>
      <color theme="9" tint="-0.499984740745262"/>
      <name val="Calibri"/>
      <family val="2"/>
      <charset val="238"/>
      <scheme val="minor"/>
    </font>
    <font>
      <sz val="11"/>
      <color theme="9" tint="-0.499984740745262"/>
      <name val="Times New Roman"/>
      <family val="1"/>
      <charset val="238"/>
    </font>
    <font>
      <sz val="8.5"/>
      <color theme="9" tint="-0.499984740745262"/>
      <name val="Times New Roman"/>
      <family val="1"/>
      <charset val="238"/>
    </font>
    <font>
      <sz val="8"/>
      <color theme="9" tint="-0.499984740745262"/>
      <name val="Times New Roman"/>
      <family val="1"/>
      <charset val="238"/>
    </font>
    <font>
      <sz val="10"/>
      <color theme="9" tint="-0.499984740745262"/>
      <name val="Times New Roman"/>
      <family val="1"/>
      <charset val="238"/>
    </font>
    <font>
      <sz val="9"/>
      <color theme="9" tint="-0.499984740745262"/>
      <name val="Times New Roman"/>
      <family val="1"/>
      <charset val="238"/>
    </font>
    <font>
      <sz val="12.5"/>
      <color theme="9" tint="-0.499984740745262"/>
      <name val="Times New Roman"/>
      <family val="1"/>
      <charset val="238"/>
    </font>
    <font>
      <sz val="6"/>
      <color theme="9" tint="-0.499984740745262"/>
      <name val="Times New Roman"/>
      <family val="1"/>
      <charset val="238"/>
    </font>
    <font>
      <i/>
      <sz val="8"/>
      <color theme="9" tint="-0.499984740745262"/>
      <name val="Calibri"/>
      <family val="2"/>
      <charset val="238"/>
      <scheme val="minor"/>
    </font>
    <font>
      <sz val="8"/>
      <color theme="9" tint="-0.499984740745262"/>
      <name val="Calibri"/>
      <family val="2"/>
      <charset val="238"/>
      <scheme val="minor"/>
    </font>
    <font>
      <vertAlign val="superscript"/>
      <sz val="8.5"/>
      <name val="Times New Roman"/>
      <family val="1"/>
      <charset val="238"/>
    </font>
    <font>
      <sz val="8"/>
      <name val="Times New Roman"/>
      <family val="1"/>
      <charset val="238"/>
    </font>
    <font>
      <sz val="8"/>
      <color rgb="FF7030A0"/>
      <name val="Times New Roman"/>
      <family val="1"/>
      <charset val="238"/>
    </font>
    <font>
      <sz val="13"/>
      <name val="Times New Roman"/>
      <family val="1"/>
      <charset val="238"/>
    </font>
    <font>
      <sz val="11.5"/>
      <color theme="1"/>
      <name val="Times New Roman"/>
      <family val="1"/>
      <charset val="238"/>
    </font>
    <font>
      <sz val="13.5"/>
      <color theme="1"/>
      <name val="Times New Roman"/>
      <family val="1"/>
      <charset val="238"/>
    </font>
    <font>
      <sz val="9"/>
      <color rgb="FF00B0F0"/>
      <name val="Times New Roman"/>
      <family val="1"/>
      <charset val="238"/>
    </font>
    <font>
      <sz val="11"/>
      <color rgb="FF00B050"/>
      <name val="Times New Roman"/>
      <family val="1"/>
      <charset val="238"/>
    </font>
    <font>
      <sz val="10"/>
      <color rgb="FFFF0000"/>
      <name val="Times New Roman"/>
      <family val="1"/>
      <charset val="238"/>
    </font>
    <font>
      <sz val="10"/>
      <color rgb="FF00B0F0"/>
      <name val="Calibri"/>
      <family val="2"/>
      <charset val="238"/>
      <scheme val="minor"/>
    </font>
    <font>
      <sz val="10"/>
      <color rgb="FF00B0F0"/>
      <name val="Times New Roman"/>
      <family val="1"/>
      <charset val="238"/>
    </font>
    <font>
      <sz val="7"/>
      <color theme="1"/>
      <name val="Calibri"/>
      <family val="2"/>
      <charset val="238"/>
      <scheme val="minor"/>
    </font>
    <font>
      <sz val="9"/>
      <color theme="9" tint="-0.499984740745262"/>
      <name val="Calibri"/>
      <family val="2"/>
      <charset val="238"/>
      <scheme val="minor"/>
    </font>
    <font>
      <b/>
      <sz val="9"/>
      <color theme="1"/>
      <name val="Calibri"/>
      <family val="2"/>
      <charset val="238"/>
      <scheme val="minor"/>
    </font>
    <font>
      <vertAlign val="superscript"/>
      <sz val="9"/>
      <color theme="1"/>
      <name val="Calibri"/>
      <family val="2"/>
      <charset val="238"/>
      <scheme val="minor"/>
    </font>
    <font>
      <sz val="9"/>
      <color theme="1"/>
      <name val="Calibri"/>
      <family val="2"/>
      <charset val="238"/>
      <scheme val="minor"/>
    </font>
    <font>
      <b/>
      <sz val="7"/>
      <color theme="1"/>
      <name val="Calibri"/>
      <family val="2"/>
      <charset val="238"/>
      <scheme val="minor"/>
    </font>
    <font>
      <sz val="8.5"/>
      <color theme="1"/>
      <name val="Calibri"/>
      <family val="2"/>
      <charset val="238"/>
      <scheme val="minor"/>
    </font>
    <font>
      <sz val="7"/>
      <color rgb="FFFF0000"/>
      <name val="Calibri"/>
      <family val="2"/>
      <charset val="238"/>
      <scheme val="minor"/>
    </font>
    <font>
      <sz val="9"/>
      <color rgb="FFFF0000"/>
      <name val="Calibri"/>
      <family val="2"/>
      <charset val="238"/>
      <scheme val="minor"/>
    </font>
    <font>
      <sz val="8"/>
      <color rgb="FF92D050"/>
      <name val="Calibri"/>
      <family val="2"/>
      <charset val="238"/>
      <scheme val="minor"/>
    </font>
    <font>
      <sz val="8"/>
      <name val="Calibri"/>
      <family val="2"/>
      <charset val="238"/>
      <scheme val="minor"/>
    </font>
    <font>
      <sz val="8"/>
      <color rgb="FF7030A0"/>
      <name val="Calibri"/>
      <family val="2"/>
      <charset val="238"/>
      <scheme val="minor"/>
    </font>
    <font>
      <sz val="8"/>
      <color rgb="FF00B0F0"/>
      <name val="Calibri"/>
      <family val="2"/>
      <charset val="238"/>
      <scheme val="minor"/>
    </font>
    <font>
      <sz val="7"/>
      <name val="Calibri"/>
      <family val="2"/>
      <charset val="238"/>
      <scheme val="minor"/>
    </font>
    <font>
      <sz val="7"/>
      <color rgb="FF00B0F0"/>
      <name val="Calibri"/>
      <family val="2"/>
      <charset val="238"/>
      <scheme val="minor"/>
    </font>
    <font>
      <sz val="7"/>
      <color rgb="FF7030A0"/>
      <name val="Calibri"/>
      <family val="2"/>
      <charset val="238"/>
      <scheme val="minor"/>
    </font>
    <font>
      <sz val="7"/>
      <color rgb="FF00B050"/>
      <name val="Calibri"/>
      <family val="2"/>
      <charset val="238"/>
      <scheme val="minor"/>
    </font>
    <font>
      <sz val="8.5"/>
      <name val="Calibri"/>
      <family val="2"/>
      <charset val="238"/>
      <scheme val="minor"/>
    </font>
    <font>
      <vertAlign val="superscript"/>
      <sz val="8.5"/>
      <color theme="1"/>
      <name val="Calibri"/>
      <family val="2"/>
      <charset val="238"/>
      <scheme val="minor"/>
    </font>
    <font>
      <vertAlign val="superscript"/>
      <sz val="8.5"/>
      <name val="Calibri"/>
      <family val="2"/>
      <charset val="238"/>
      <scheme val="minor"/>
    </font>
    <font>
      <vertAlign val="superscript"/>
      <sz val="7"/>
      <color theme="1"/>
      <name val="Calibri"/>
      <family val="2"/>
      <charset val="238"/>
      <scheme val="minor"/>
    </font>
    <font>
      <vertAlign val="subscript"/>
      <sz val="9"/>
      <color theme="1"/>
      <name val="Calibri"/>
      <family val="2"/>
      <charset val="238"/>
      <scheme val="minor"/>
    </font>
    <font>
      <vertAlign val="superscript"/>
      <sz val="9"/>
      <name val="Times New Roman"/>
      <family val="1"/>
      <charset val="238"/>
    </font>
    <font>
      <vertAlign val="superscript"/>
      <sz val="14"/>
      <color theme="1"/>
      <name val="Times New Roman"/>
      <family val="1"/>
      <charset val="238"/>
    </font>
    <font>
      <b/>
      <sz val="9"/>
      <color rgb="FF0070C0"/>
      <name val="Times New Roman"/>
      <family val="1"/>
      <charset val="238"/>
    </font>
    <font>
      <b/>
      <sz val="9"/>
      <color rgb="FF00B050"/>
      <name val="Times New Roman"/>
      <family val="1"/>
      <charset val="238"/>
    </font>
    <font>
      <b/>
      <sz val="9"/>
      <color theme="9" tint="-0.249977111117893"/>
      <name val="Times New Roman"/>
      <family val="1"/>
      <charset val="238"/>
    </font>
    <font>
      <vertAlign val="superscript"/>
      <sz val="9"/>
      <color theme="9" tint="-0.249977111117893"/>
      <name val="Times New Roman"/>
      <family val="1"/>
      <charset val="238"/>
    </font>
    <font>
      <sz val="11"/>
      <color rgb="FF00B0F0"/>
      <name val="Times New Roman"/>
      <family val="1"/>
      <charset val="238"/>
    </font>
    <font>
      <vertAlign val="superscript"/>
      <sz val="9"/>
      <color rgb="FFFF0000"/>
      <name val="Calibri"/>
      <family val="2"/>
      <charset val="238"/>
      <scheme val="minor"/>
    </font>
    <font>
      <b/>
      <vertAlign val="superscript"/>
      <sz val="9"/>
      <color rgb="FFFF0000"/>
      <name val="Calibri"/>
      <family val="2"/>
      <charset val="238"/>
      <scheme val="minor"/>
    </font>
    <font>
      <sz val="10"/>
      <color theme="9" tint="-0.499984740745262"/>
      <name val="Calibri"/>
      <family val="2"/>
      <charset val="238"/>
      <scheme val="minor"/>
    </font>
    <font>
      <b/>
      <sz val="9"/>
      <color rgb="FFFF0000"/>
      <name val="Calibri"/>
      <family val="2"/>
      <charset val="238"/>
      <scheme val="minor"/>
    </font>
    <font>
      <sz val="9"/>
      <color rgb="FF00B0F0"/>
      <name val="Calibri"/>
      <family val="2"/>
      <charset val="238"/>
      <scheme val="minor"/>
    </font>
    <font>
      <strike/>
      <sz val="7"/>
      <color rgb="FF00B0F0"/>
      <name val="Times New Roman"/>
      <family val="1"/>
      <charset val="238"/>
    </font>
    <font>
      <b/>
      <sz val="8"/>
      <name val="Arial"/>
      <family val="2"/>
      <charset val="238"/>
    </font>
    <font>
      <b/>
      <sz val="8"/>
      <color rgb="FFFF0000"/>
      <name val="Arial"/>
      <family val="2"/>
      <charset val="238"/>
    </font>
    <font>
      <sz val="10"/>
      <color rgb="FF00B050"/>
      <name val="Calibri"/>
      <family val="2"/>
      <charset val="238"/>
      <scheme val="minor"/>
    </font>
    <font>
      <sz val="10"/>
      <color rgb="FF7030A0"/>
      <name val="Calibri"/>
      <family val="2"/>
      <charset val="238"/>
      <scheme val="minor"/>
    </font>
    <font>
      <strike/>
      <sz val="10"/>
      <color theme="9" tint="-0.499984740745262"/>
      <name val="Calibri"/>
      <family val="2"/>
      <charset val="238"/>
      <scheme val="minor"/>
    </font>
    <font>
      <strike/>
      <sz val="10"/>
      <color theme="1"/>
      <name val="Calibri"/>
      <family val="2"/>
      <charset val="238"/>
      <scheme val="minor"/>
    </font>
    <font>
      <sz val="10"/>
      <name val="Calibri"/>
      <family val="2"/>
      <charset val="238"/>
      <scheme val="minor"/>
    </font>
    <font>
      <b/>
      <sz val="10"/>
      <color rgb="FFFF0000"/>
      <name val="Calibri"/>
      <family val="2"/>
      <charset val="238"/>
      <scheme val="minor"/>
    </font>
    <font>
      <i/>
      <sz val="10"/>
      <color theme="9" tint="-0.499984740745262"/>
      <name val="Calibri"/>
      <family val="2"/>
      <charset val="238"/>
      <scheme val="minor"/>
    </font>
    <font>
      <vertAlign val="superscript"/>
      <sz val="10"/>
      <color theme="1"/>
      <name val="Calibri"/>
      <family val="2"/>
      <charset val="238"/>
      <scheme val="minor"/>
    </font>
    <font>
      <b/>
      <vertAlign val="superscript"/>
      <sz val="10"/>
      <color theme="1"/>
      <name val="Calibri"/>
      <family val="2"/>
      <charset val="238"/>
      <scheme val="minor"/>
    </font>
    <font>
      <vertAlign val="superscript"/>
      <sz val="10"/>
      <color rgb="FFFF0000"/>
      <name val="Calibri"/>
      <family val="2"/>
      <charset val="238"/>
      <scheme val="minor"/>
    </font>
    <font>
      <vertAlign val="superscript"/>
      <sz val="10"/>
      <name val="Calibri"/>
      <family val="2"/>
      <charset val="238"/>
      <scheme val="minor"/>
    </font>
    <font>
      <vertAlign val="subscript"/>
      <sz val="10"/>
      <color theme="1"/>
      <name val="Calibri"/>
      <family val="2"/>
      <charset val="238"/>
      <scheme val="minor"/>
    </font>
    <font>
      <b/>
      <sz val="10"/>
      <name val="Calibri"/>
      <family val="2"/>
      <charset val="238"/>
      <scheme val="minor"/>
    </font>
    <font>
      <b/>
      <sz val="9"/>
      <color rgb="FF00B050"/>
      <name val="Calibri"/>
      <family val="2"/>
      <charset val="238"/>
      <scheme val="minor"/>
    </font>
    <font>
      <sz val="9.5"/>
      <color theme="9" tint="-0.499984740745262"/>
      <name val="Calibri"/>
      <family val="2"/>
      <charset val="238"/>
      <scheme val="minor"/>
    </font>
    <font>
      <vertAlign val="superscript"/>
      <sz val="8"/>
      <color theme="1"/>
      <name val="Calibri"/>
      <family val="2"/>
      <charset val="238"/>
      <scheme val="minor"/>
    </font>
    <font>
      <sz val="8"/>
      <color rgb="FF0070C0"/>
      <name val="Calibri"/>
      <family val="2"/>
      <charset val="238"/>
      <scheme val="minor"/>
    </font>
    <font>
      <b/>
      <sz val="8"/>
      <color theme="9" tint="-0.499984740745262"/>
      <name val="Calibri"/>
      <family val="2"/>
      <charset val="238"/>
      <scheme val="minor"/>
    </font>
    <font>
      <b/>
      <sz val="7"/>
      <color rgb="FF0070C0"/>
      <name val="Calibri"/>
      <family val="2"/>
      <charset val="238"/>
      <scheme val="minor"/>
    </font>
    <font>
      <b/>
      <sz val="11"/>
      <color rgb="FFFF0000"/>
      <name val="Calibri"/>
      <family val="2"/>
      <charset val="238"/>
      <scheme val="minor"/>
    </font>
    <font>
      <b/>
      <sz val="11"/>
      <color indexed="36"/>
      <name val="Calibri"/>
      <family val="2"/>
      <charset val="238"/>
    </font>
    <font>
      <sz val="11"/>
      <color rgb="FF002060"/>
      <name val="Calibri"/>
      <family val="2"/>
      <charset val="238"/>
      <scheme val="minor"/>
    </font>
  </fonts>
  <fills count="21">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theme="6"/>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CCCCCC"/>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24994659260841701"/>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style="medium">
        <color indexed="64"/>
      </left>
      <right style="medium">
        <color rgb="FF000000"/>
      </right>
      <top/>
      <bottom/>
      <diagonal/>
    </border>
    <border>
      <left style="medium">
        <color indexed="64"/>
      </left>
      <right/>
      <top style="medium">
        <color rgb="FF000000"/>
      </top>
      <bottom style="medium">
        <color indexed="64"/>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thin">
        <color indexed="64"/>
      </bottom>
      <diagonal/>
    </border>
    <border>
      <left style="medium">
        <color indexed="64"/>
      </left>
      <right/>
      <top/>
      <bottom style="medium">
        <color rgb="FF000000"/>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indexed="64"/>
      </left>
      <right/>
      <top/>
      <bottom style="thin">
        <color indexed="64"/>
      </bottom>
      <diagonal/>
    </border>
    <border>
      <left/>
      <right style="medium">
        <color rgb="FF000000"/>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9">
    <xf numFmtId="0" fontId="0" fillId="0" borderId="0"/>
    <xf numFmtId="0" fontId="13" fillId="0" borderId="0" applyNumberFormat="0" applyFill="0" applyBorder="0" applyAlignment="0" applyProtection="0"/>
    <xf numFmtId="0" fontId="14" fillId="0" borderId="0"/>
    <xf numFmtId="0" fontId="14"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5" fillId="0" borderId="0"/>
    <xf numFmtId="0" fontId="14" fillId="0" borderId="0"/>
    <xf numFmtId="164" fontId="1" fillId="0" borderId="0" applyFont="0" applyFill="0" applyBorder="0" applyAlignment="0" applyProtection="0"/>
    <xf numFmtId="0" fontId="1" fillId="0" borderId="0"/>
    <xf numFmtId="9" fontId="1" fillId="0" borderId="0" applyFont="0" applyFill="0" applyBorder="0" applyAlignment="0" applyProtection="0"/>
  </cellStyleXfs>
  <cellXfs count="1947">
    <xf numFmtId="0" fontId="0" fillId="0" borderId="0" xfId="0"/>
    <xf numFmtId="0" fontId="2" fillId="0" borderId="11" xfId="0" applyFont="1" applyBorder="1" applyAlignment="1">
      <alignment vertical="center"/>
    </xf>
    <xf numFmtId="0" fontId="8" fillId="0" borderId="11" xfId="0" applyFont="1" applyBorder="1" applyAlignment="1">
      <alignment vertical="center" wrapText="1"/>
    </xf>
    <xf numFmtId="0" fontId="8" fillId="0" borderId="0" xfId="0" applyFont="1"/>
    <xf numFmtId="0" fontId="2" fillId="0" borderId="11" xfId="0" applyFont="1" applyBorder="1" applyAlignment="1">
      <alignment vertical="center" wrapText="1"/>
    </xf>
    <xf numFmtId="0" fontId="2" fillId="0" borderId="0" xfId="0" applyFont="1"/>
    <xf numFmtId="0" fontId="8" fillId="0" borderId="11" xfId="0" applyFont="1" applyBorder="1" applyAlignment="1">
      <alignment vertical="center"/>
    </xf>
    <xf numFmtId="0" fontId="9" fillId="0" borderId="0" xfId="0" applyFont="1"/>
    <xf numFmtId="0" fontId="10" fillId="0" borderId="0" xfId="0" applyFont="1"/>
    <xf numFmtId="0" fontId="0" fillId="0" borderId="11" xfId="0" applyBorder="1" applyAlignment="1">
      <alignment vertical="center"/>
    </xf>
    <xf numFmtId="0" fontId="0" fillId="0" borderId="11" xfId="0" applyBorder="1" applyAlignment="1">
      <alignment vertical="center" wrapText="1"/>
    </xf>
    <xf numFmtId="0" fontId="3" fillId="0" borderId="11" xfId="0" applyFont="1" applyBorder="1" applyAlignment="1">
      <alignment vertical="center"/>
    </xf>
    <xf numFmtId="0" fontId="3" fillId="0" borderId="11" xfId="0" applyFont="1" applyBorder="1" applyAlignment="1">
      <alignment vertical="center" wrapText="1"/>
    </xf>
    <xf numFmtId="0" fontId="10" fillId="0" borderId="11" xfId="0" applyFont="1" applyBorder="1" applyAlignment="1">
      <alignment vertical="center"/>
    </xf>
    <xf numFmtId="0" fontId="10" fillId="0" borderId="11" xfId="0" applyFont="1" applyBorder="1" applyAlignment="1">
      <alignment vertical="center" wrapText="1"/>
    </xf>
    <xf numFmtId="0" fontId="11" fillId="0" borderId="11" xfId="0" applyFont="1" applyBorder="1" applyAlignment="1">
      <alignment vertical="center" wrapText="1"/>
    </xf>
    <xf numFmtId="0" fontId="12" fillId="0" borderId="11" xfId="0" applyFont="1" applyBorder="1" applyAlignment="1">
      <alignment vertical="center" wrapText="1"/>
    </xf>
    <xf numFmtId="0" fontId="16" fillId="0" borderId="11" xfId="0" applyFont="1" applyBorder="1" applyAlignment="1">
      <alignment vertical="center"/>
    </xf>
    <xf numFmtId="0" fontId="16" fillId="0" borderId="11" xfId="0" applyFont="1" applyBorder="1" applyAlignment="1">
      <alignment vertical="center" wrapText="1"/>
    </xf>
    <xf numFmtId="0" fontId="16" fillId="0" borderId="0" xfId="0" applyFont="1"/>
    <xf numFmtId="0" fontId="14" fillId="0" borderId="0" xfId="3"/>
    <xf numFmtId="0" fontId="18" fillId="0" borderId="0" xfId="3" applyFont="1" applyAlignment="1">
      <alignment horizontal="left" vertical="center"/>
    </xf>
    <xf numFmtId="0" fontId="19" fillId="0" borderId="0" xfId="3" applyFont="1"/>
    <xf numFmtId="0" fontId="18" fillId="0" borderId="11" xfId="3" applyFont="1" applyBorder="1" applyAlignment="1">
      <alignment horizontal="center"/>
    </xf>
    <xf numFmtId="0" fontId="18" fillId="0" borderId="11" xfId="3" applyFont="1" applyBorder="1" applyAlignment="1">
      <alignment horizontal="center" vertical="center"/>
    </xf>
    <xf numFmtId="0" fontId="20" fillId="0" borderId="11" xfId="3" applyFont="1" applyBorder="1" applyAlignment="1">
      <alignment horizontal="center"/>
    </xf>
    <xf numFmtId="0" fontId="14" fillId="0" borderId="0" xfId="3" applyAlignment="1">
      <alignment horizontal="center"/>
    </xf>
    <xf numFmtId="0" fontId="19" fillId="0" borderId="11" xfId="3" applyFont="1" applyBorder="1"/>
    <xf numFmtId="0" fontId="14" fillId="0" borderId="11" xfId="3" applyBorder="1" applyAlignment="1">
      <alignment horizontal="center" vertical="center" wrapText="1"/>
    </xf>
    <xf numFmtId="0" fontId="3" fillId="0" borderId="11" xfId="3" applyFont="1" applyBorder="1" applyAlignment="1">
      <alignment horizontal="left" vertical="center" wrapText="1"/>
    </xf>
    <xf numFmtId="2" fontId="22" fillId="3" borderId="11" xfId="3" applyNumberFormat="1" applyFont="1" applyFill="1" applyBorder="1" applyAlignment="1">
      <alignment horizontal="center" vertical="center" wrapText="1"/>
    </xf>
    <xf numFmtId="0" fontId="3" fillId="4" borderId="11" xfId="3" applyFont="1" applyFill="1" applyBorder="1" applyAlignment="1">
      <alignment horizontal="left" vertical="center" wrapText="1"/>
    </xf>
    <xf numFmtId="0" fontId="21" fillId="0" borderId="11" xfId="3" applyFont="1" applyBorder="1" applyAlignment="1">
      <alignment horizontal="center" vertical="center" wrapText="1"/>
    </xf>
    <xf numFmtId="1" fontId="22" fillId="3" borderId="11" xfId="3" applyNumberFormat="1" applyFont="1" applyFill="1" applyBorder="1" applyAlignment="1">
      <alignment horizontal="center" vertical="center" wrapText="1"/>
    </xf>
    <xf numFmtId="0" fontId="3" fillId="5" borderId="11" xfId="3" applyFont="1" applyFill="1" applyBorder="1" applyAlignment="1">
      <alignment horizontal="left" vertical="center" wrapText="1"/>
    </xf>
    <xf numFmtId="0" fontId="22" fillId="0" borderId="11" xfId="3" applyFont="1" applyBorder="1" applyAlignment="1">
      <alignment horizontal="left" vertical="center" wrapText="1"/>
    </xf>
    <xf numFmtId="0" fontId="18" fillId="0" borderId="11" xfId="3" applyFont="1" applyBorder="1" applyAlignment="1">
      <alignment vertical="top" wrapText="1"/>
    </xf>
    <xf numFmtId="0" fontId="19" fillId="0" borderId="11" xfId="3" applyFont="1" applyBorder="1" applyAlignment="1">
      <alignment vertical="center"/>
    </xf>
    <xf numFmtId="0" fontId="18" fillId="0" borderId="11" xfId="3" applyFont="1" applyBorder="1" applyAlignment="1">
      <alignment horizontal="left" vertical="top" wrapText="1"/>
    </xf>
    <xf numFmtId="0" fontId="14" fillId="0" borderId="0" xfId="3" applyAlignment="1">
      <alignment horizontal="center" vertical="center" wrapText="1"/>
    </xf>
    <xf numFmtId="0" fontId="3" fillId="0" borderId="0" xfId="3" applyFont="1" applyAlignment="1">
      <alignment horizontal="left" vertical="center" wrapText="1"/>
    </xf>
    <xf numFmtId="0" fontId="21" fillId="0" borderId="0" xfId="3" applyFont="1" applyAlignment="1">
      <alignment horizontal="center" vertical="center" wrapText="1"/>
    </xf>
    <xf numFmtId="10" fontId="22" fillId="0" borderId="0" xfId="13" applyNumberFormat="1" applyFont="1" applyAlignment="1">
      <alignment horizontal="center" vertical="center" wrapText="1"/>
    </xf>
    <xf numFmtId="0" fontId="18" fillId="0" borderId="0" xfId="3" applyFont="1" applyAlignment="1">
      <alignment horizontal="left" vertical="top" wrapText="1"/>
    </xf>
    <xf numFmtId="0" fontId="24" fillId="0" borderId="0" xfId="3" applyFont="1" applyAlignment="1">
      <alignment horizontal="left" vertical="center" wrapText="1"/>
    </xf>
    <xf numFmtId="0" fontId="21" fillId="10" borderId="0" xfId="3" applyFont="1" applyFill="1" applyAlignment="1">
      <alignment horizontal="center" vertical="center" wrapText="1"/>
    </xf>
    <xf numFmtId="10" fontId="22" fillId="8" borderId="0" xfId="13" applyNumberFormat="1" applyFont="1" applyFill="1" applyAlignment="1">
      <alignment horizontal="center" vertical="center" wrapText="1"/>
    </xf>
    <xf numFmtId="0" fontId="14" fillId="0" borderId="0" xfId="3" applyAlignment="1">
      <alignment horizontal="left" vertical="center"/>
    </xf>
    <xf numFmtId="0" fontId="26" fillId="0" borderId="0" xfId="14" applyFont="1" applyAlignment="1">
      <alignment horizontal="left"/>
    </xf>
    <xf numFmtId="0" fontId="27" fillId="0" borderId="0" xfId="3" applyFont="1"/>
    <xf numFmtId="0" fontId="27" fillId="0" borderId="0" xfId="3" applyFont="1" applyAlignment="1">
      <alignment horizontal="left" vertical="center"/>
    </xf>
    <xf numFmtId="0" fontId="28" fillId="0" borderId="0" xfId="14" applyFont="1" applyAlignment="1">
      <alignment horizontal="left" vertical="top"/>
    </xf>
    <xf numFmtId="0" fontId="3" fillId="0" borderId="0" xfId="3" applyFont="1" applyAlignment="1">
      <alignment horizontal="center" vertical="center" wrapText="1"/>
    </xf>
    <xf numFmtId="0" fontId="30" fillId="0" borderId="11" xfId="3" applyFont="1" applyBorder="1" applyAlignment="1">
      <alignment horizontal="left" vertical="center" wrapText="1"/>
    </xf>
    <xf numFmtId="10" fontId="30" fillId="0" borderId="11" xfId="3" applyNumberFormat="1" applyFont="1" applyBorder="1" applyAlignment="1">
      <alignment horizontal="center" vertical="center" wrapText="1"/>
    </xf>
    <xf numFmtId="10" fontId="14" fillId="0" borderId="0" xfId="3" applyNumberFormat="1" applyAlignment="1">
      <alignment horizontal="center" vertical="center" wrapText="1"/>
    </xf>
    <xf numFmtId="164" fontId="30" fillId="0" borderId="11" xfId="12" applyFont="1" applyBorder="1" applyAlignment="1">
      <alignment horizontal="center" vertical="center" wrapText="1"/>
    </xf>
    <xf numFmtId="164" fontId="0" fillId="0" borderId="0" xfId="12" applyFont="1" applyAlignment="1">
      <alignment horizontal="center" vertical="center" wrapText="1"/>
    </xf>
    <xf numFmtId="0" fontId="31" fillId="0" borderId="0" xfId="3" applyFont="1" applyAlignment="1">
      <alignment horizontal="left" vertical="center" wrapText="1"/>
    </xf>
    <xf numFmtId="0" fontId="30" fillId="0" borderId="0" xfId="3" applyFont="1" applyAlignment="1">
      <alignment horizontal="center" vertical="center" wrapText="1"/>
    </xf>
    <xf numFmtId="0" fontId="30" fillId="0" borderId="11" xfId="3" applyFont="1" applyBorder="1" applyAlignment="1">
      <alignment horizontal="center" vertical="center" wrapText="1"/>
    </xf>
    <xf numFmtId="0" fontId="30" fillId="0" borderId="11" xfId="3" applyFont="1" applyBorder="1" applyAlignment="1">
      <alignment horizontal="left" vertical="center"/>
    </xf>
    <xf numFmtId="0" fontId="30" fillId="0" borderId="0" xfId="3" applyFont="1" applyAlignment="1">
      <alignment horizontal="left" vertical="center"/>
    </xf>
    <xf numFmtId="0" fontId="30" fillId="0" borderId="0" xfId="3" applyFont="1"/>
    <xf numFmtId="0" fontId="30" fillId="0" borderId="11" xfId="3" applyFont="1" applyBorder="1" applyAlignment="1">
      <alignment horizontal="center"/>
    </xf>
    <xf numFmtId="9" fontId="30" fillId="0" borderId="11" xfId="3" applyNumberFormat="1" applyFont="1" applyBorder="1" applyAlignment="1">
      <alignment horizontal="center" vertical="center" wrapText="1"/>
    </xf>
    <xf numFmtId="9" fontId="33" fillId="0" borderId="0" xfId="3" applyNumberFormat="1" applyFont="1" applyAlignment="1">
      <alignment horizontal="center" vertical="center" wrapText="1"/>
    </xf>
    <xf numFmtId="0" fontId="34" fillId="0" borderId="0" xfId="3" applyFont="1"/>
    <xf numFmtId="9" fontId="14" fillId="0" borderId="0" xfId="3" applyNumberFormat="1" applyAlignment="1">
      <alignment horizontal="center" vertical="center" wrapText="1"/>
    </xf>
    <xf numFmtId="0" fontId="36" fillId="0" borderId="0" xfId="0" applyFont="1"/>
    <xf numFmtId="0" fontId="33" fillId="0" borderId="11" xfId="0" applyFont="1" applyBorder="1" applyAlignment="1">
      <alignment vertical="center"/>
    </xf>
    <xf numFmtId="0" fontId="33" fillId="0" borderId="11" xfId="0" applyFont="1" applyBorder="1" applyAlignment="1">
      <alignment vertical="center" wrapText="1"/>
    </xf>
    <xf numFmtId="0" fontId="33" fillId="0" borderId="0" xfId="0" applyFont="1"/>
    <xf numFmtId="0" fontId="3" fillId="0" borderId="0" xfId="2" applyFont="1"/>
    <xf numFmtId="0" fontId="14" fillId="0" borderId="0" xfId="2"/>
    <xf numFmtId="0" fontId="14" fillId="5" borderId="11" xfId="2" applyFill="1" applyBorder="1"/>
    <xf numFmtId="0" fontId="38" fillId="5" borderId="11" xfId="2" applyFont="1" applyFill="1" applyBorder="1" applyAlignment="1">
      <alignment wrapText="1"/>
    </xf>
    <xf numFmtId="0" fontId="14" fillId="5" borderId="11" xfId="2" applyFill="1" applyBorder="1" applyAlignment="1">
      <alignment horizontal="center" vertical="center"/>
    </xf>
    <xf numFmtId="0" fontId="38" fillId="5" borderId="11" xfId="2" applyFont="1" applyFill="1" applyBorder="1" applyAlignment="1">
      <alignment vertical="center" wrapText="1"/>
    </xf>
    <xf numFmtId="0" fontId="14" fillId="11" borderId="11" xfId="2" applyFill="1" applyBorder="1" applyAlignment="1">
      <alignment horizontal="center" vertical="center"/>
    </xf>
    <xf numFmtId="0" fontId="38" fillId="11" borderId="11" xfId="2" applyFont="1" applyFill="1" applyBorder="1" applyAlignment="1">
      <alignment vertical="center" wrapText="1"/>
    </xf>
    <xf numFmtId="0" fontId="14" fillId="13" borderId="11" xfId="2" applyFill="1" applyBorder="1" applyAlignment="1">
      <alignment horizontal="center" vertical="center"/>
    </xf>
    <xf numFmtId="0" fontId="38" fillId="13" borderId="11" xfId="2" applyFont="1" applyFill="1" applyBorder="1" applyAlignment="1">
      <alignment vertical="center" wrapText="1"/>
    </xf>
    <xf numFmtId="0" fontId="14" fillId="4" borderId="11" xfId="2" applyFill="1" applyBorder="1" applyAlignment="1">
      <alignment horizontal="center" vertical="center"/>
    </xf>
    <xf numFmtId="0" fontId="38" fillId="4" borderId="11" xfId="2" applyFont="1" applyFill="1" applyBorder="1" applyAlignment="1">
      <alignment vertical="center" wrapText="1"/>
    </xf>
    <xf numFmtId="0" fontId="14" fillId="0" borderId="0" xfId="2" applyAlignment="1">
      <alignment horizontal="center"/>
    </xf>
    <xf numFmtId="0" fontId="14" fillId="4" borderId="11" xfId="2" applyFill="1" applyBorder="1"/>
    <xf numFmtId="0" fontId="38" fillId="4" borderId="11" xfId="2" applyFont="1" applyFill="1" applyBorder="1" applyAlignment="1">
      <alignment wrapText="1"/>
    </xf>
    <xf numFmtId="2" fontId="14" fillId="0" borderId="0" xfId="3" applyNumberFormat="1"/>
    <xf numFmtId="166" fontId="14" fillId="0" borderId="0" xfId="13" applyNumberFormat="1" applyFont="1"/>
    <xf numFmtId="0" fontId="26" fillId="0" borderId="0" xfId="14" applyFont="1"/>
    <xf numFmtId="1" fontId="26" fillId="0" borderId="0" xfId="14" applyNumberFormat="1" applyFont="1"/>
    <xf numFmtId="0" fontId="28" fillId="0" borderId="0" xfId="14" applyFont="1"/>
    <xf numFmtId="1" fontId="28" fillId="0" borderId="0" xfId="14" applyNumberFormat="1" applyFont="1"/>
    <xf numFmtId="0" fontId="7" fillId="0" borderId="0" xfId="0" applyFont="1" applyAlignment="1">
      <alignment vertical="center"/>
    </xf>
    <xf numFmtId="0" fontId="42" fillId="0" borderId="0" xfId="0" applyFont="1" applyAlignment="1">
      <alignment vertical="center"/>
    </xf>
    <xf numFmtId="0" fontId="41" fillId="0" borderId="0" xfId="0" applyFont="1" applyAlignment="1">
      <alignment horizontal="left" vertical="center" indent="6"/>
    </xf>
    <xf numFmtId="0" fontId="43" fillId="0" borderId="0" xfId="0" applyFont="1" applyAlignment="1">
      <alignment horizontal="left" vertical="center" indent="6"/>
    </xf>
    <xf numFmtId="0" fontId="44" fillId="0" borderId="0" xfId="0" applyFont="1" applyAlignment="1">
      <alignment horizontal="left" vertical="center" indent="6"/>
    </xf>
    <xf numFmtId="0" fontId="45" fillId="0" borderId="0" xfId="0" applyFont="1" applyAlignment="1">
      <alignment horizontal="left" vertical="center" indent="10"/>
    </xf>
    <xf numFmtId="0" fontId="46" fillId="0" borderId="0" xfId="0" applyFont="1" applyAlignment="1">
      <alignment vertical="center"/>
    </xf>
    <xf numFmtId="0" fontId="47" fillId="0" borderId="0" xfId="0" applyFont="1" applyAlignment="1">
      <alignment vertical="center"/>
    </xf>
    <xf numFmtId="0" fontId="48" fillId="0" borderId="0" xfId="0" applyFont="1" applyAlignment="1">
      <alignment horizontal="right" vertical="center"/>
    </xf>
    <xf numFmtId="0" fontId="49" fillId="0" borderId="0" xfId="0" applyFont="1" applyAlignment="1">
      <alignment vertical="center"/>
    </xf>
    <xf numFmtId="0" fontId="50" fillId="0" borderId="0" xfId="0" applyFont="1" applyAlignment="1">
      <alignment horizontal="justify" vertical="center"/>
    </xf>
    <xf numFmtId="0" fontId="51" fillId="0" borderId="0" xfId="0" applyFont="1" applyAlignment="1">
      <alignment horizontal="left" vertical="center" indent="7"/>
    </xf>
    <xf numFmtId="0" fontId="14" fillId="0" borderId="11" xfId="3" applyBorder="1"/>
    <xf numFmtId="0" fontId="34" fillId="0" borderId="11" xfId="3" applyFont="1" applyBorder="1" applyAlignment="1">
      <alignment horizontal="left" vertical="top" wrapText="1"/>
    </xf>
    <xf numFmtId="0" fontId="53" fillId="0" borderId="0" xfId="0" applyFont="1" applyAlignment="1">
      <alignment horizontal="left" vertical="center" readingOrder="1"/>
    </xf>
    <xf numFmtId="0" fontId="3" fillId="15" borderId="11" xfId="3" applyFont="1" applyFill="1" applyBorder="1" applyAlignment="1">
      <alignment horizontal="left" vertical="center" wrapText="1"/>
    </xf>
    <xf numFmtId="0" fontId="21" fillId="15" borderId="11" xfId="3" applyFont="1" applyFill="1" applyBorder="1" applyAlignment="1">
      <alignment horizontal="center" vertical="center" wrapText="1"/>
    </xf>
    <xf numFmtId="0" fontId="32" fillId="0" borderId="0" xfId="3" applyFont="1" applyAlignment="1">
      <alignment wrapText="1"/>
    </xf>
    <xf numFmtId="0" fontId="7" fillId="0" borderId="0" xfId="0" applyFont="1" applyAlignment="1">
      <alignment vertical="center" wrapText="1"/>
    </xf>
    <xf numFmtId="0" fontId="7" fillId="2" borderId="28" xfId="0" applyFont="1" applyFill="1" applyBorder="1" applyAlignment="1">
      <alignment vertical="center" wrapText="1"/>
    </xf>
    <xf numFmtId="0" fontId="57" fillId="2" borderId="26" xfId="0" applyFont="1" applyFill="1" applyBorder="1" applyAlignment="1">
      <alignment horizontal="center" vertical="center" wrapText="1"/>
    </xf>
    <xf numFmtId="0" fontId="42" fillId="2" borderId="17" xfId="0" applyFont="1" applyFill="1" applyBorder="1" applyAlignment="1">
      <alignment vertical="center" wrapText="1"/>
    </xf>
    <xf numFmtId="0" fontId="57" fillId="2" borderId="24" xfId="0" applyFont="1" applyFill="1" applyBorder="1" applyAlignment="1">
      <alignment horizontal="left" vertical="center" wrapText="1" indent="1"/>
    </xf>
    <xf numFmtId="0" fontId="7" fillId="2" borderId="17" xfId="0" applyFont="1" applyFill="1" applyBorder="1" applyAlignment="1">
      <alignment vertical="center" wrapText="1"/>
    </xf>
    <xf numFmtId="0" fontId="57" fillId="2" borderId="24" xfId="0" applyFont="1" applyFill="1" applyBorder="1" applyAlignment="1">
      <alignment horizontal="left" vertical="center" wrapText="1" indent="2"/>
    </xf>
    <xf numFmtId="0" fontId="59" fillId="0" borderId="26" xfId="0" applyFont="1" applyBorder="1" applyAlignment="1">
      <alignment vertical="center" wrapText="1"/>
    </xf>
    <xf numFmtId="0" fontId="59" fillId="0" borderId="24" xfId="0" applyFont="1" applyBorder="1" applyAlignment="1">
      <alignment vertical="center" wrapText="1"/>
    </xf>
    <xf numFmtId="0" fontId="57" fillId="2" borderId="24" xfId="0" applyFont="1" applyFill="1" applyBorder="1" applyAlignment="1">
      <alignment horizontal="center" vertical="center" wrapText="1"/>
    </xf>
    <xf numFmtId="0" fontId="57" fillId="2" borderId="17" xfId="0" applyFont="1" applyFill="1" applyBorder="1" applyAlignment="1">
      <alignment horizontal="center" vertical="center" wrapText="1"/>
    </xf>
    <xf numFmtId="0" fontId="0" fillId="2" borderId="17" xfId="0" applyFill="1" applyBorder="1" applyAlignment="1">
      <alignment vertical="top" wrapText="1"/>
    </xf>
    <xf numFmtId="0" fontId="0" fillId="2" borderId="24" xfId="0" applyFill="1" applyBorder="1" applyAlignment="1">
      <alignment vertical="top" wrapText="1"/>
    </xf>
    <xf numFmtId="0" fontId="57" fillId="2" borderId="28" xfId="0" applyFont="1" applyFill="1" applyBorder="1" applyAlignment="1">
      <alignment horizontal="left" vertical="center" wrapText="1" indent="1"/>
    </xf>
    <xf numFmtId="0" fontId="57" fillId="2" borderId="26" xfId="0" applyFont="1" applyFill="1" applyBorder="1" applyAlignment="1">
      <alignment horizontal="left" vertical="center" wrapText="1" indent="1"/>
    </xf>
    <xf numFmtId="0" fontId="57" fillId="2" borderId="26" xfId="0" applyFont="1" applyFill="1" applyBorder="1" applyAlignment="1">
      <alignment horizontal="left" vertical="center" wrapText="1" indent="2"/>
    </xf>
    <xf numFmtId="0" fontId="48" fillId="2" borderId="28"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0" fillId="2" borderId="28" xfId="0" applyFill="1" applyBorder="1" applyAlignment="1">
      <alignment vertical="top" wrapText="1"/>
    </xf>
    <xf numFmtId="0" fontId="48" fillId="2" borderId="17" xfId="0" applyFont="1" applyFill="1" applyBorder="1" applyAlignment="1">
      <alignment horizontal="left" vertical="center" wrapText="1" indent="1"/>
    </xf>
    <xf numFmtId="0" fontId="57" fillId="2" borderId="28" xfId="0" applyFont="1" applyFill="1" applyBorder="1" applyAlignment="1">
      <alignment vertical="center" wrapText="1"/>
    </xf>
    <xf numFmtId="0" fontId="48" fillId="2" borderId="24" xfId="0" applyFont="1" applyFill="1" applyBorder="1" applyAlignment="1">
      <alignment vertical="center" wrapText="1"/>
    </xf>
    <xf numFmtId="0" fontId="48" fillId="2" borderId="24" xfId="0" applyFont="1" applyFill="1" applyBorder="1" applyAlignment="1">
      <alignment horizontal="left" vertical="center" wrapText="1" indent="1"/>
    </xf>
    <xf numFmtId="0" fontId="7" fillId="0" borderId="23" xfId="0" applyFont="1" applyBorder="1" applyAlignment="1">
      <alignment vertical="center" wrapText="1"/>
    </xf>
    <xf numFmtId="0" fontId="48" fillId="2" borderId="26" xfId="0" applyFont="1" applyFill="1" applyBorder="1" applyAlignment="1">
      <alignment vertical="center" wrapText="1"/>
    </xf>
    <xf numFmtId="0" fontId="66" fillId="0" borderId="0" xfId="0" applyFont="1" applyAlignment="1">
      <alignment horizontal="left" vertical="center" indent="5"/>
    </xf>
    <xf numFmtId="0" fontId="67" fillId="0" borderId="0" xfId="0" applyFont="1" applyAlignment="1">
      <alignment horizontal="left" vertical="center" indent="7"/>
    </xf>
    <xf numFmtId="0" fontId="66" fillId="0" borderId="0" xfId="0" applyFont="1" applyAlignment="1">
      <alignment horizontal="left" vertical="center" indent="7"/>
    </xf>
    <xf numFmtId="0" fontId="66" fillId="0" borderId="0" xfId="0" applyFont="1" applyAlignment="1">
      <alignment horizontal="justify" vertical="center"/>
    </xf>
    <xf numFmtId="0" fontId="67" fillId="0" borderId="0" xfId="0" applyFont="1" applyAlignment="1">
      <alignment horizontal="justify" vertical="center"/>
    </xf>
    <xf numFmtId="0" fontId="66" fillId="0" borderId="0" xfId="0" applyFont="1" applyAlignment="1">
      <alignment horizontal="left" vertical="center" indent="9"/>
    </xf>
    <xf numFmtId="0" fontId="67" fillId="0" borderId="0" xfId="0" applyFont="1" applyAlignment="1">
      <alignment horizontal="left" vertical="center" indent="9"/>
    </xf>
    <xf numFmtId="0" fontId="0" fillId="0" borderId="0" xfId="0" applyAlignment="1">
      <alignment horizontal="left"/>
    </xf>
    <xf numFmtId="0" fontId="66" fillId="0" borderId="0" xfId="0" applyFont="1" applyAlignment="1">
      <alignment horizontal="left" vertical="center"/>
    </xf>
    <xf numFmtId="0" fontId="67" fillId="0" borderId="0" xfId="0" applyFont="1" applyAlignment="1">
      <alignment horizontal="left" vertical="center"/>
    </xf>
    <xf numFmtId="0" fontId="67" fillId="0" borderId="0" xfId="0" applyFont="1" applyAlignment="1">
      <alignment horizontal="center" vertical="center"/>
    </xf>
    <xf numFmtId="0" fontId="66" fillId="0" borderId="0" xfId="0" applyFont="1" applyAlignment="1">
      <alignment vertical="center"/>
    </xf>
    <xf numFmtId="0" fontId="57" fillId="0" borderId="26" xfId="0" applyFont="1" applyBorder="1" applyAlignment="1">
      <alignment horizontal="center" vertical="center" wrapText="1"/>
    </xf>
    <xf numFmtId="0" fontId="57" fillId="0" borderId="24" xfId="0" applyFont="1" applyBorder="1" applyAlignment="1">
      <alignment horizontal="left" vertical="center" wrapText="1" indent="2"/>
    </xf>
    <xf numFmtId="0" fontId="36" fillId="0" borderId="0" xfId="0" applyFont="1" applyAlignment="1">
      <alignment vertical="center"/>
    </xf>
    <xf numFmtId="0" fontId="36" fillId="0" borderId="0" xfId="2" applyFont="1"/>
    <xf numFmtId="49" fontId="79" fillId="0" borderId="0" xfId="0" applyNumberFormat="1" applyFont="1"/>
    <xf numFmtId="49" fontId="80" fillId="0" borderId="26" xfId="0" applyNumberFormat="1" applyFont="1" applyBorder="1" applyAlignment="1">
      <alignment horizontal="center" vertical="center" wrapText="1"/>
    </xf>
    <xf numFmtId="49" fontId="80" fillId="0" borderId="24" xfId="0" applyNumberFormat="1" applyFont="1" applyBorder="1" applyAlignment="1">
      <alignment horizontal="left" vertical="center" wrapText="1" indent="2"/>
    </xf>
    <xf numFmtId="0" fontId="81" fillId="0" borderId="26" xfId="0" applyFont="1" applyBorder="1" applyAlignment="1">
      <alignment horizontal="center" vertical="center" wrapText="1"/>
    </xf>
    <xf numFmtId="0" fontId="81" fillId="0" borderId="24" xfId="0" applyFont="1" applyBorder="1" applyAlignment="1">
      <alignment horizontal="left" vertical="center" wrapText="1" indent="1"/>
    </xf>
    <xf numFmtId="0" fontId="81" fillId="0" borderId="24" xfId="0" applyFont="1" applyBorder="1" applyAlignment="1">
      <alignment horizontal="left" vertical="center" wrapText="1" indent="2"/>
    </xf>
    <xf numFmtId="0" fontId="82" fillId="0" borderId="26" xfId="0" applyFont="1" applyBorder="1" applyAlignment="1">
      <alignment horizontal="center" vertical="center" wrapText="1"/>
    </xf>
    <xf numFmtId="0" fontId="82" fillId="0" borderId="24" xfId="0" applyFont="1" applyBorder="1" applyAlignment="1">
      <alignment horizontal="left" vertical="center" wrapText="1" indent="2"/>
    </xf>
    <xf numFmtId="0" fontId="83" fillId="0" borderId="26" xfId="0" applyFont="1" applyBorder="1" applyAlignment="1">
      <alignment horizontal="center" vertical="center" wrapText="1"/>
    </xf>
    <xf numFmtId="0" fontId="83" fillId="0" borderId="24" xfId="0" applyFont="1" applyBorder="1" applyAlignment="1">
      <alignment horizontal="left" vertical="center" wrapText="1" indent="2"/>
    </xf>
    <xf numFmtId="0" fontId="84" fillId="0" borderId="26" xfId="0" applyFont="1" applyBorder="1" applyAlignment="1">
      <alignment horizontal="center" vertical="center" wrapText="1"/>
    </xf>
    <xf numFmtId="0" fontId="84" fillId="0" borderId="24" xfId="0" applyFont="1" applyBorder="1" applyAlignment="1">
      <alignment horizontal="left" vertical="center" wrapText="1" indent="2"/>
    </xf>
    <xf numFmtId="0" fontId="89" fillId="0" borderId="24" xfId="0" applyFont="1" applyBorder="1" applyAlignment="1">
      <alignment horizontal="left" vertical="center" wrapText="1" indent="2"/>
    </xf>
    <xf numFmtId="165" fontId="81" fillId="0" borderId="26" xfId="0" applyNumberFormat="1" applyFont="1" applyBorder="1" applyAlignment="1">
      <alignment horizontal="center" vertical="center" wrapText="1"/>
    </xf>
    <xf numFmtId="0" fontId="72" fillId="0" borderId="26" xfId="0" applyFont="1" applyBorder="1" applyAlignment="1">
      <alignment vertical="center" wrapText="1"/>
    </xf>
    <xf numFmtId="0" fontId="71" fillId="0" borderId="26" xfId="0" applyFont="1" applyBorder="1" applyAlignment="1">
      <alignment vertical="center" wrapText="1"/>
    </xf>
    <xf numFmtId="0" fontId="73" fillId="0" borderId="0" xfId="0" applyFont="1"/>
    <xf numFmtId="0" fontId="72" fillId="0" borderId="33" xfId="0" applyFont="1" applyBorder="1" applyAlignment="1">
      <alignment vertical="center" wrapText="1"/>
    </xf>
    <xf numFmtId="0" fontId="21" fillId="0" borderId="0" xfId="0" applyFont="1"/>
    <xf numFmtId="0" fontId="14" fillId="0" borderId="11" xfId="3" applyBorder="1" applyAlignment="1">
      <alignment horizontal="center"/>
    </xf>
    <xf numFmtId="0" fontId="57" fillId="2" borderId="36" xfId="0" applyFont="1" applyFill="1" applyBorder="1" applyAlignment="1">
      <alignment vertical="center" wrapText="1"/>
    </xf>
    <xf numFmtId="0" fontId="48" fillId="2" borderId="38" xfId="0" applyFont="1" applyFill="1" applyBorder="1" applyAlignment="1">
      <alignment horizontal="center" vertical="center" wrapText="1"/>
    </xf>
    <xf numFmtId="0" fontId="59" fillId="0" borderId="32" xfId="0" applyFont="1" applyBorder="1" applyAlignment="1">
      <alignment vertical="center" wrapText="1"/>
    </xf>
    <xf numFmtId="0" fontId="71" fillId="0" borderId="32" xfId="0" applyFont="1" applyBorder="1" applyAlignment="1">
      <alignment vertical="center" wrapText="1"/>
    </xf>
    <xf numFmtId="165" fontId="96" fillId="0" borderId="21" xfId="0" applyNumberFormat="1" applyFont="1" applyBorder="1" applyAlignment="1">
      <alignment vertical="center" wrapText="1"/>
    </xf>
    <xf numFmtId="165" fontId="96" fillId="0" borderId="19" xfId="0" applyNumberFormat="1" applyFont="1" applyBorder="1" applyAlignment="1">
      <alignment horizontal="center" vertical="center" wrapText="1"/>
    </xf>
    <xf numFmtId="165" fontId="96" fillId="0" borderId="31" xfId="0" applyNumberFormat="1" applyFont="1" applyBorder="1" applyAlignment="1">
      <alignment horizontal="center" vertical="center" wrapText="1"/>
    </xf>
    <xf numFmtId="0" fontId="91" fillId="0" borderId="24" xfId="0" applyFont="1" applyBorder="1" applyAlignment="1">
      <alignment vertical="center" wrapText="1"/>
    </xf>
    <xf numFmtId="0" fontId="100" fillId="0" borderId="0" xfId="0" applyFont="1" applyAlignment="1">
      <alignment horizontal="left" vertical="center"/>
    </xf>
    <xf numFmtId="49" fontId="101" fillId="0" borderId="0" xfId="0" applyNumberFormat="1" applyFont="1"/>
    <xf numFmtId="0" fontId="103" fillId="2" borderId="24" xfId="0" applyFont="1" applyFill="1" applyBorder="1" applyAlignment="1">
      <alignment horizontal="center" vertical="center" wrapText="1"/>
    </xf>
    <xf numFmtId="0" fontId="105" fillId="2" borderId="17" xfId="0" applyFont="1" applyFill="1" applyBorder="1" applyAlignment="1">
      <alignment vertical="center" wrapText="1"/>
    </xf>
    <xf numFmtId="0" fontId="104" fillId="2" borderId="17" xfId="0" applyFont="1" applyFill="1" applyBorder="1" applyAlignment="1">
      <alignment vertical="center" wrapText="1"/>
    </xf>
    <xf numFmtId="0" fontId="106" fillId="2" borderId="17" xfId="0" applyFont="1" applyFill="1" applyBorder="1" applyAlignment="1">
      <alignment horizontal="center" vertical="center" wrapText="1"/>
    </xf>
    <xf numFmtId="0" fontId="16" fillId="2" borderId="17" xfId="0" applyFont="1" applyFill="1" applyBorder="1" applyAlignment="1">
      <alignment vertical="top" wrapText="1"/>
    </xf>
    <xf numFmtId="0" fontId="108" fillId="0" borderId="0" xfId="0" applyFont="1" applyAlignment="1">
      <alignment horizontal="left" vertical="center"/>
    </xf>
    <xf numFmtId="0" fontId="109" fillId="0" borderId="0" xfId="0" applyFont="1"/>
    <xf numFmtId="0" fontId="110" fillId="0" borderId="0" xfId="0" applyFont="1" applyAlignment="1">
      <alignment horizontal="center" vertical="center" wrapText="1"/>
    </xf>
    <xf numFmtId="0" fontId="16" fillId="0" borderId="0" xfId="0" applyFont="1" applyAlignment="1">
      <alignment horizontal="left"/>
    </xf>
    <xf numFmtId="0" fontId="33" fillId="2" borderId="17" xfId="0" applyFont="1" applyFill="1" applyBorder="1" applyAlignment="1">
      <alignment vertical="top" wrapText="1"/>
    </xf>
    <xf numFmtId="0" fontId="33" fillId="2" borderId="24" xfId="0" applyFont="1" applyFill="1" applyBorder="1" applyAlignment="1">
      <alignment vertical="top" wrapText="1"/>
    </xf>
    <xf numFmtId="0" fontId="74" fillId="0" borderId="24" xfId="0" applyFont="1" applyBorder="1" applyAlignment="1">
      <alignment vertical="center" wrapText="1"/>
    </xf>
    <xf numFmtId="0" fontId="74" fillId="2" borderId="24" xfId="0" applyFont="1" applyFill="1" applyBorder="1" applyAlignment="1">
      <alignment vertical="center" wrapText="1"/>
    </xf>
    <xf numFmtId="0" fontId="93" fillId="2" borderId="17" xfId="0" applyFont="1" applyFill="1" applyBorder="1" applyAlignment="1">
      <alignment horizontal="center" vertical="center" wrapText="1"/>
    </xf>
    <xf numFmtId="0" fontId="48" fillId="2" borderId="28" xfId="0" applyFont="1" applyFill="1" applyBorder="1" applyAlignment="1">
      <alignment horizontal="left" vertical="center" wrapText="1" indent="1"/>
    </xf>
    <xf numFmtId="0" fontId="115" fillId="2" borderId="28" xfId="0" applyFont="1" applyFill="1" applyBorder="1" applyAlignment="1">
      <alignment vertical="center" wrapText="1"/>
    </xf>
    <xf numFmtId="0" fontId="0" fillId="15" borderId="0" xfId="0" applyFill="1"/>
    <xf numFmtId="0" fontId="9" fillId="15" borderId="0" xfId="0" applyFont="1" applyFill="1"/>
    <xf numFmtId="0" fontId="8" fillId="15" borderId="0" xfId="0" applyFont="1" applyFill="1"/>
    <xf numFmtId="0" fontId="2" fillId="15" borderId="0" xfId="0" applyFont="1" applyFill="1"/>
    <xf numFmtId="0" fontId="59" fillId="15" borderId="26" xfId="0" applyFont="1" applyFill="1" applyBorder="1" applyAlignment="1">
      <alignment vertical="center" wrapText="1"/>
    </xf>
    <xf numFmtId="0" fontId="118" fillId="0" borderId="0" xfId="0" applyFont="1" applyAlignment="1">
      <alignment vertical="center" wrapText="1"/>
    </xf>
    <xf numFmtId="0" fontId="0" fillId="15" borderId="23" xfId="0" applyFill="1" applyBorder="1" applyAlignment="1">
      <alignment vertical="top" wrapText="1"/>
    </xf>
    <xf numFmtId="0" fontId="23" fillId="0" borderId="8" xfId="0" applyFont="1" applyBorder="1" applyAlignment="1">
      <alignment horizontal="center" vertical="center" wrapText="1"/>
    </xf>
    <xf numFmtId="0" fontId="0" fillId="0" borderId="7" xfId="0" applyBorder="1" applyAlignment="1">
      <alignment wrapText="1"/>
    </xf>
    <xf numFmtId="0" fontId="23" fillId="15" borderId="44" xfId="0" applyFont="1" applyFill="1" applyBorder="1" applyAlignment="1">
      <alignment horizontal="center" vertical="center" wrapText="1"/>
    </xf>
    <xf numFmtId="0" fontId="23" fillId="15" borderId="45" xfId="0" applyFont="1" applyFill="1" applyBorder="1" applyAlignment="1">
      <alignment horizontal="center" vertical="center" wrapText="1"/>
    </xf>
    <xf numFmtId="0" fontId="120" fillId="15" borderId="45" xfId="0" applyFont="1" applyFill="1" applyBorder="1" applyAlignment="1">
      <alignment horizontal="center" vertical="center" wrapText="1"/>
    </xf>
    <xf numFmtId="0" fontId="120" fillId="0" borderId="46" xfId="0" applyFont="1" applyBorder="1" applyAlignment="1">
      <alignment horizontal="center" vertical="center" wrapText="1"/>
    </xf>
    <xf numFmtId="0" fontId="21" fillId="15" borderId="45" xfId="0" applyFont="1" applyFill="1" applyBorder="1" applyAlignment="1">
      <alignment horizontal="center" vertical="center" wrapText="1"/>
    </xf>
    <xf numFmtId="0" fontId="21" fillId="0" borderId="46" xfId="0" applyFont="1" applyBorder="1" applyAlignment="1">
      <alignment horizontal="center" vertical="center" wrapText="1"/>
    </xf>
    <xf numFmtId="0" fontId="21" fillId="15" borderId="38" xfId="0" applyFont="1" applyFill="1" applyBorder="1" applyAlignment="1">
      <alignment horizontal="center" vertical="center" wrapText="1"/>
    </xf>
    <xf numFmtId="165" fontId="23" fillId="15" borderId="41" xfId="0" applyNumberFormat="1" applyFont="1" applyFill="1" applyBorder="1" applyAlignment="1">
      <alignment horizontal="center" vertical="center" wrapText="1"/>
    </xf>
    <xf numFmtId="165" fontId="23" fillId="15" borderId="23" xfId="0" applyNumberFormat="1" applyFont="1" applyFill="1" applyBorder="1" applyAlignment="1">
      <alignment horizontal="center" vertical="center" wrapText="1"/>
    </xf>
    <xf numFmtId="165" fontId="120" fillId="15" borderId="23" xfId="0" applyNumberFormat="1" applyFont="1" applyFill="1" applyBorder="1" applyAlignment="1">
      <alignment horizontal="center" vertical="center" wrapText="1"/>
    </xf>
    <xf numFmtId="165" fontId="21" fillId="15" borderId="23" xfId="0" applyNumberFormat="1" applyFont="1" applyFill="1" applyBorder="1" applyAlignment="1">
      <alignment horizontal="center" vertical="center" wrapText="1"/>
    </xf>
    <xf numFmtId="165" fontId="21" fillId="15" borderId="6" xfId="0" applyNumberFormat="1" applyFont="1" applyFill="1" applyBorder="1" applyAlignment="1">
      <alignment horizontal="center" vertical="center" wrapText="1"/>
    </xf>
    <xf numFmtId="165" fontId="16" fillId="0" borderId="0" xfId="0" applyNumberFormat="1" applyFont="1"/>
    <xf numFmtId="0" fontId="21" fillId="15" borderId="0" xfId="0" applyFont="1" applyFill="1"/>
    <xf numFmtId="0" fontId="37" fillId="15" borderId="0" xfId="0" applyFont="1" applyFill="1" applyAlignment="1">
      <alignment vertical="center" wrapText="1"/>
    </xf>
    <xf numFmtId="0" fontId="21" fillId="15" borderId="0" xfId="0" applyFont="1" applyFill="1" applyAlignment="1">
      <alignment vertical="center" wrapText="1"/>
    </xf>
    <xf numFmtId="0" fontId="122" fillId="2" borderId="17" xfId="0" applyFont="1" applyFill="1" applyBorder="1" applyAlignment="1">
      <alignment vertical="top" wrapText="1"/>
    </xf>
    <xf numFmtId="0" fontId="122" fillId="2" borderId="24" xfId="0" applyFont="1" applyFill="1" applyBorder="1" applyAlignment="1">
      <alignment vertical="top" wrapText="1"/>
    </xf>
    <xf numFmtId="0" fontId="123" fillId="0" borderId="0" xfId="0" applyFont="1"/>
    <xf numFmtId="0" fontId="128" fillId="2" borderId="28" xfId="0" applyFont="1" applyFill="1" applyBorder="1" applyAlignment="1">
      <alignment vertical="center" wrapText="1"/>
    </xf>
    <xf numFmtId="0" fontId="128" fillId="2" borderId="17" xfId="0" applyFont="1" applyFill="1" applyBorder="1" applyAlignment="1">
      <alignment vertical="center" wrapText="1"/>
    </xf>
    <xf numFmtId="0" fontId="126" fillId="2" borderId="26" xfId="0" applyFont="1" applyFill="1" applyBorder="1" applyAlignment="1">
      <alignment horizontal="left" vertical="center" wrapText="1" indent="1"/>
    </xf>
    <xf numFmtId="0" fontId="126" fillId="2" borderId="24" xfId="0" applyFont="1" applyFill="1" applyBorder="1" applyAlignment="1">
      <alignment horizontal="left" vertical="center" wrapText="1" indent="1"/>
    </xf>
    <xf numFmtId="0" fontId="129" fillId="0" borderId="26" xfId="0" applyFont="1" applyBorder="1" applyAlignment="1">
      <alignment vertical="center" wrapText="1"/>
    </xf>
    <xf numFmtId="0" fontId="136" fillId="0" borderId="26" xfId="0" applyFont="1" applyBorder="1" applyAlignment="1">
      <alignment vertical="center" wrapText="1"/>
    </xf>
    <xf numFmtId="0" fontId="137" fillId="0" borderId="26" xfId="0" applyFont="1" applyBorder="1" applyAlignment="1">
      <alignment vertical="center" wrapText="1"/>
    </xf>
    <xf numFmtId="0" fontId="122" fillId="0" borderId="26" xfId="0" applyFont="1" applyBorder="1" applyAlignment="1">
      <alignment vertical="center" wrapText="1"/>
    </xf>
    <xf numFmtId="0" fontId="122" fillId="0" borderId="24" xfId="0" applyFont="1" applyBorder="1" applyAlignment="1">
      <alignment vertical="center" wrapText="1"/>
    </xf>
    <xf numFmtId="0" fontId="0" fillId="15" borderId="0" xfId="0" applyFill="1" applyAlignment="1">
      <alignment vertical="center" wrapText="1"/>
    </xf>
    <xf numFmtId="0" fontId="8" fillId="15" borderId="0" xfId="0" applyFont="1" applyFill="1" applyAlignment="1">
      <alignment vertical="center" wrapText="1"/>
    </xf>
    <xf numFmtId="0" fontId="124" fillId="15" borderId="0" xfId="0" applyFont="1" applyFill="1" applyAlignment="1">
      <alignment vertical="center" wrapText="1"/>
    </xf>
    <xf numFmtId="0" fontId="0" fillId="0" borderId="0" xfId="0" applyAlignment="1">
      <alignment vertical="center" wrapText="1"/>
    </xf>
    <xf numFmtId="0" fontId="139" fillId="2" borderId="33" xfId="0" applyFont="1" applyFill="1" applyBorder="1" applyAlignment="1">
      <alignment horizontal="center" vertical="center" wrapText="1"/>
    </xf>
    <xf numFmtId="0" fontId="139" fillId="2" borderId="35" xfId="0" applyFont="1" applyFill="1" applyBorder="1" applyAlignment="1">
      <alignment horizontal="center" vertical="center" wrapText="1"/>
    </xf>
    <xf numFmtId="0" fontId="139" fillId="2" borderId="8" xfId="0" applyFont="1" applyFill="1" applyBorder="1" applyAlignment="1">
      <alignment horizontal="center" vertical="center" wrapText="1"/>
    </xf>
    <xf numFmtId="0" fontId="128" fillId="2" borderId="17" xfId="0" applyFont="1" applyFill="1" applyBorder="1" applyAlignment="1">
      <alignment horizontal="center" vertical="center" wrapText="1"/>
    </xf>
    <xf numFmtId="0" fontId="128" fillId="2" borderId="28" xfId="0" applyFont="1" applyFill="1" applyBorder="1" applyAlignment="1">
      <alignment horizontal="left" vertical="center" wrapText="1" indent="1"/>
    </xf>
    <xf numFmtId="0" fontId="128" fillId="2" borderId="26" xfId="0" applyFont="1" applyFill="1" applyBorder="1" applyAlignment="1">
      <alignment horizontal="left" vertical="center" wrapText="1" indent="1"/>
    </xf>
    <xf numFmtId="0" fontId="128" fillId="2" borderId="26" xfId="0" applyFont="1" applyFill="1" applyBorder="1" applyAlignment="1">
      <alignment horizontal="left" vertical="center" wrapText="1" indent="2"/>
    </xf>
    <xf numFmtId="0" fontId="122" fillId="2" borderId="17" xfId="0" applyFont="1" applyFill="1" applyBorder="1" applyAlignment="1">
      <alignment vertical="center" wrapText="1"/>
    </xf>
    <xf numFmtId="0" fontId="122" fillId="2" borderId="17" xfId="0" applyFont="1" applyFill="1" applyBorder="1" applyAlignment="1">
      <alignment horizontal="center" vertical="center" wrapText="1"/>
    </xf>
    <xf numFmtId="0" fontId="122" fillId="2" borderId="17" xfId="0" applyFont="1" applyFill="1" applyBorder="1" applyAlignment="1">
      <alignment horizontal="left" vertical="center" wrapText="1" indent="2"/>
    </xf>
    <xf numFmtId="0" fontId="122" fillId="2" borderId="24" xfId="0" applyFont="1" applyFill="1" applyBorder="1" applyAlignment="1">
      <alignment horizontal="center" vertical="center" wrapText="1"/>
    </xf>
    <xf numFmtId="0" fontId="126" fillId="2" borderId="26" xfId="0" applyFont="1" applyFill="1" applyBorder="1" applyAlignment="1">
      <alignment horizontal="right" vertical="center" wrapText="1"/>
    </xf>
    <xf numFmtId="0" fontId="122" fillId="2" borderId="24" xfId="0" applyFont="1" applyFill="1" applyBorder="1" applyAlignment="1">
      <alignment vertical="center" wrapText="1"/>
    </xf>
    <xf numFmtId="0" fontId="126" fillId="2" borderId="28" xfId="0" applyFont="1" applyFill="1" applyBorder="1" applyAlignment="1">
      <alignment horizontal="center" vertical="center" wrapText="1"/>
    </xf>
    <xf numFmtId="0" fontId="21" fillId="2" borderId="17" xfId="0" applyFont="1" applyFill="1" applyBorder="1" applyAlignment="1">
      <alignment vertical="center" wrapText="1"/>
    </xf>
    <xf numFmtId="0" fontId="126" fillId="2" borderId="17" xfId="0" applyFont="1" applyFill="1" applyBorder="1" applyAlignment="1">
      <alignment horizontal="left" vertical="center" wrapText="1" indent="2"/>
    </xf>
    <xf numFmtId="0" fontId="129" fillId="0" borderId="0" xfId="0" applyFont="1" applyAlignment="1">
      <alignment vertical="center" wrapText="1"/>
    </xf>
    <xf numFmtId="0" fontId="138" fillId="0" borderId="26" xfId="0" applyFont="1" applyBorder="1" applyAlignment="1">
      <alignment vertical="center" wrapText="1"/>
    </xf>
    <xf numFmtId="0" fontId="122" fillId="0" borderId="0" xfId="0" applyFont="1" applyAlignment="1">
      <alignment vertical="center" wrapText="1"/>
    </xf>
    <xf numFmtId="0" fontId="126" fillId="0" borderId="29" xfId="0" applyFont="1" applyBorder="1" applyAlignment="1">
      <alignment vertical="center" wrapText="1"/>
    </xf>
    <xf numFmtId="0" fontId="126" fillId="0" borderId="30" xfId="0" applyFont="1" applyBorder="1" applyAlignment="1">
      <alignment vertical="center" wrapText="1"/>
    </xf>
    <xf numFmtId="0" fontId="126" fillId="0" borderId="25" xfId="0" applyFont="1" applyBorder="1" applyAlignment="1">
      <alignment vertical="center" wrapText="1"/>
    </xf>
    <xf numFmtId="0" fontId="55" fillId="0" borderId="29" xfId="0" applyFont="1" applyBorder="1" applyAlignment="1">
      <alignment vertical="center" wrapText="1"/>
    </xf>
    <xf numFmtId="0" fontId="61" fillId="0" borderId="29" xfId="0" applyFont="1" applyBorder="1" applyAlignment="1">
      <alignment vertical="center" wrapText="1"/>
    </xf>
    <xf numFmtId="0" fontId="55" fillId="5" borderId="29" xfId="0" applyFont="1" applyFill="1" applyBorder="1" applyAlignment="1">
      <alignment vertical="center" wrapText="1"/>
    </xf>
    <xf numFmtId="0" fontId="55" fillId="17" borderId="29" xfId="0" applyFont="1" applyFill="1" applyBorder="1" applyAlignment="1">
      <alignment vertical="center" wrapText="1"/>
    </xf>
    <xf numFmtId="0" fontId="55" fillId="18" borderId="29" xfId="0" applyFont="1" applyFill="1" applyBorder="1" applyAlignment="1">
      <alignment vertical="center" wrapText="1"/>
    </xf>
    <xf numFmtId="0" fontId="61" fillId="4" borderId="29" xfId="0" applyFont="1" applyFill="1" applyBorder="1" applyAlignment="1">
      <alignment vertical="center" wrapText="1"/>
    </xf>
    <xf numFmtId="0" fontId="61" fillId="0" borderId="52" xfId="0" applyFont="1" applyBorder="1" applyAlignment="1">
      <alignment vertical="center" wrapText="1"/>
    </xf>
    <xf numFmtId="0" fontId="92" fillId="0" borderId="52" xfId="0" applyFont="1" applyBorder="1" applyAlignment="1">
      <alignment vertical="center" wrapText="1"/>
    </xf>
    <xf numFmtId="0" fontId="61" fillId="0" borderId="54" xfId="0" applyFont="1" applyBorder="1" applyAlignment="1">
      <alignment vertical="center" wrapText="1"/>
    </xf>
    <xf numFmtId="0" fontId="61" fillId="11" borderId="14" xfId="0" applyFont="1" applyFill="1" applyBorder="1" applyAlignment="1">
      <alignment vertical="center" wrapText="1"/>
    </xf>
    <xf numFmtId="0" fontId="148" fillId="0" borderId="53" xfId="0" applyFont="1" applyBorder="1" applyAlignment="1">
      <alignment vertical="center" wrapText="1"/>
    </xf>
    <xf numFmtId="0" fontId="76" fillId="0" borderId="32" xfId="0" applyFont="1" applyBorder="1" applyAlignment="1">
      <alignment vertical="center" wrapText="1"/>
    </xf>
    <xf numFmtId="0" fontId="150" fillId="0" borderId="0" xfId="0" applyFont="1" applyAlignment="1">
      <alignment vertical="center" wrapText="1"/>
    </xf>
    <xf numFmtId="10" fontId="2" fillId="19" borderId="0" xfId="13" applyNumberFormat="1" applyFont="1" applyFill="1"/>
    <xf numFmtId="0" fontId="128" fillId="2" borderId="27" xfId="0" applyFont="1" applyFill="1" applyBorder="1" applyAlignment="1">
      <alignment vertical="center" wrapText="1"/>
    </xf>
    <xf numFmtId="0" fontId="128" fillId="2" borderId="0" xfId="0" applyFont="1" applyFill="1" applyAlignment="1">
      <alignment vertical="center" wrapText="1"/>
    </xf>
    <xf numFmtId="0" fontId="38" fillId="0" borderId="29" xfId="0" applyFont="1" applyBorder="1" applyAlignment="1">
      <alignment vertical="center" wrapText="1"/>
    </xf>
    <xf numFmtId="0" fontId="126" fillId="2" borderId="29" xfId="0" applyFont="1" applyFill="1" applyBorder="1" applyAlignment="1">
      <alignment vertical="center" wrapText="1"/>
    </xf>
    <xf numFmtId="0" fontId="126" fillId="2" borderId="19" xfId="0" applyFont="1" applyFill="1" applyBorder="1" applyAlignment="1">
      <alignment vertical="center" wrapText="1"/>
    </xf>
    <xf numFmtId="0" fontId="126" fillId="2" borderId="20" xfId="0" applyFont="1" applyFill="1" applyBorder="1" applyAlignment="1">
      <alignment vertical="center" wrapText="1"/>
    </xf>
    <xf numFmtId="0" fontId="126" fillId="2" borderId="21" xfId="0" applyFont="1" applyFill="1" applyBorder="1" applyAlignment="1">
      <alignment vertical="center" wrapText="1"/>
    </xf>
    <xf numFmtId="0" fontId="126" fillId="2" borderId="22" xfId="0" applyFont="1" applyFill="1" applyBorder="1" applyAlignment="1">
      <alignment vertical="center" wrapText="1"/>
    </xf>
    <xf numFmtId="0" fontId="126" fillId="2" borderId="23" xfId="0" applyFont="1" applyFill="1" applyBorder="1" applyAlignment="1">
      <alignment vertical="center" wrapText="1"/>
    </xf>
    <xf numFmtId="0" fontId="131" fillId="0" borderId="29" xfId="0" applyFont="1" applyBorder="1" applyAlignment="1">
      <alignment vertical="center" wrapText="1"/>
    </xf>
    <xf numFmtId="0" fontId="122" fillId="0" borderId="29" xfId="0" applyFont="1" applyBorder="1" applyAlignment="1">
      <alignment vertical="center" wrapText="1"/>
    </xf>
    <xf numFmtId="0" fontId="38" fillId="2" borderId="19" xfId="0" applyFont="1" applyFill="1" applyBorder="1" applyAlignment="1">
      <alignment vertical="center" wrapText="1"/>
    </xf>
    <xf numFmtId="0" fontId="38" fillId="2" borderId="20" xfId="0" applyFont="1" applyFill="1" applyBorder="1" applyAlignment="1">
      <alignment vertical="center" wrapText="1"/>
    </xf>
    <xf numFmtId="0" fontId="38" fillId="2" borderId="22" xfId="0" applyFont="1" applyFill="1" applyBorder="1" applyAlignment="1">
      <alignment vertical="center" wrapText="1"/>
    </xf>
    <xf numFmtId="0" fontId="38" fillId="2" borderId="23" xfId="0" applyFont="1" applyFill="1" applyBorder="1" applyAlignment="1">
      <alignment vertical="center" wrapText="1"/>
    </xf>
    <xf numFmtId="0" fontId="128" fillId="2" borderId="37" xfId="0" applyFont="1" applyFill="1" applyBorder="1" applyAlignment="1">
      <alignment vertical="center" wrapText="1"/>
    </xf>
    <xf numFmtId="0" fontId="94" fillId="0" borderId="29" xfId="0" applyFont="1" applyBorder="1" applyAlignment="1">
      <alignment vertical="center" wrapText="1"/>
    </xf>
    <xf numFmtId="0" fontId="98" fillId="0" borderId="29" xfId="0" applyFont="1" applyBorder="1" applyAlignment="1">
      <alignment vertical="center" wrapText="1"/>
    </xf>
    <xf numFmtId="0" fontId="134" fillId="0" borderId="29" xfId="0" applyFont="1" applyBorder="1" applyAlignment="1">
      <alignment vertical="center" wrapText="1"/>
    </xf>
    <xf numFmtId="0" fontId="133" fillId="0" borderId="29" xfId="0" applyFont="1" applyBorder="1" applyAlignment="1">
      <alignment vertical="center" wrapText="1"/>
    </xf>
    <xf numFmtId="165" fontId="38" fillId="2" borderId="19" xfId="0" applyNumberFormat="1" applyFont="1" applyFill="1" applyBorder="1" applyAlignment="1">
      <alignment vertical="center" wrapText="1"/>
    </xf>
    <xf numFmtId="165" fontId="38" fillId="2" borderId="20" xfId="0" applyNumberFormat="1" applyFont="1" applyFill="1" applyBorder="1" applyAlignment="1">
      <alignment vertical="center" wrapText="1"/>
    </xf>
    <xf numFmtId="165" fontId="38" fillId="2" borderId="22" xfId="0" applyNumberFormat="1" applyFont="1" applyFill="1" applyBorder="1" applyAlignment="1">
      <alignment vertical="center" wrapText="1"/>
    </xf>
    <xf numFmtId="165" fontId="38" fillId="2" borderId="23" xfId="0" applyNumberFormat="1" applyFont="1" applyFill="1" applyBorder="1" applyAlignment="1">
      <alignment vertical="center" wrapText="1"/>
    </xf>
    <xf numFmtId="0" fontId="6" fillId="0" borderId="0" xfId="0" applyFont="1" applyAlignment="1">
      <alignment horizontal="justify" vertical="center"/>
    </xf>
    <xf numFmtId="0" fontId="6"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left"/>
    </xf>
    <xf numFmtId="0" fontId="110" fillId="0" borderId="0" xfId="0" applyFont="1" applyAlignment="1">
      <alignment wrapText="1"/>
    </xf>
    <xf numFmtId="0" fontId="153" fillId="0" borderId="0" xfId="0" applyFont="1"/>
    <xf numFmtId="169" fontId="0" fillId="0" borderId="0" xfId="13" applyNumberFormat="1" applyFont="1" applyAlignment="1">
      <alignment horizontal="center"/>
    </xf>
    <xf numFmtId="0" fontId="138" fillId="0" borderId="55" xfId="0" applyFont="1" applyBorder="1" applyAlignment="1">
      <alignment vertical="center" wrapText="1"/>
    </xf>
    <xf numFmtId="0" fontId="122" fillId="0" borderId="55" xfId="0" applyFont="1" applyBorder="1" applyAlignment="1">
      <alignment vertical="center" wrapText="1"/>
    </xf>
    <xf numFmtId="0" fontId="138" fillId="0" borderId="11" xfId="0" applyFont="1" applyBorder="1" applyAlignment="1">
      <alignment vertical="center" wrapText="1"/>
    </xf>
    <xf numFmtId="0" fontId="122" fillId="0" borderId="11" xfId="0" applyFont="1" applyBorder="1" applyAlignment="1">
      <alignment vertical="center" wrapText="1"/>
    </xf>
    <xf numFmtId="0" fontId="139" fillId="2" borderId="34" xfId="0" applyFont="1" applyFill="1" applyBorder="1" applyAlignment="1">
      <alignment vertical="center" wrapText="1"/>
    </xf>
    <xf numFmtId="0" fontId="139" fillId="2" borderId="10" xfId="0" applyFont="1" applyFill="1" applyBorder="1" applyAlignment="1">
      <alignment vertical="center" wrapText="1"/>
    </xf>
    <xf numFmtId="0" fontId="128" fillId="2" borderId="2" xfId="0" applyFont="1" applyFill="1" applyBorder="1" applyAlignment="1">
      <alignment vertical="center" wrapText="1"/>
    </xf>
    <xf numFmtId="0" fontId="128" fillId="2" borderId="22" xfId="0" applyFont="1" applyFill="1" applyBorder="1" applyAlignment="1">
      <alignment vertical="center" wrapText="1"/>
    </xf>
    <xf numFmtId="0" fontId="128" fillId="2" borderId="23" xfId="0" applyFont="1" applyFill="1" applyBorder="1" applyAlignment="1">
      <alignment vertical="center" wrapText="1"/>
    </xf>
    <xf numFmtId="0" fontId="32" fillId="0" borderId="0" xfId="3" applyFont="1" applyAlignment="1">
      <alignment horizontal="center" wrapText="1"/>
    </xf>
    <xf numFmtId="0" fontId="126" fillId="0" borderId="0" xfId="0" applyFont="1" applyAlignment="1">
      <alignment vertical="center" wrapText="1"/>
    </xf>
    <xf numFmtId="165" fontId="122" fillId="0" borderId="0" xfId="0" applyNumberFormat="1" applyFont="1" applyAlignment="1">
      <alignment wrapText="1"/>
    </xf>
    <xf numFmtId="0" fontId="124" fillId="0" borderId="0" xfId="0" applyFont="1" applyAlignment="1">
      <alignment vertical="center" wrapText="1"/>
    </xf>
    <xf numFmtId="0" fontId="38" fillId="0" borderId="0" xfId="0" applyFont="1" applyAlignment="1">
      <alignment vertical="center" wrapText="1"/>
    </xf>
    <xf numFmtId="0" fontId="126" fillId="2" borderId="11" xfId="0" applyFont="1" applyFill="1" applyBorder="1" applyAlignment="1">
      <alignment vertical="center" wrapText="1"/>
    </xf>
    <xf numFmtId="0" fontId="126" fillId="0" borderId="11" xfId="0" applyFont="1" applyBorder="1" applyAlignment="1">
      <alignment vertical="center" wrapText="1"/>
    </xf>
    <xf numFmtId="165" fontId="38" fillId="0" borderId="0" xfId="0" applyNumberFormat="1" applyFont="1" applyAlignment="1">
      <alignment vertical="center" wrapText="1"/>
    </xf>
    <xf numFmtId="0" fontId="126" fillId="2" borderId="11" xfId="0" applyFont="1" applyFill="1" applyBorder="1" applyAlignment="1">
      <alignment horizontal="left" vertical="center" wrapText="1" indent="1"/>
    </xf>
    <xf numFmtId="0" fontId="38" fillId="0" borderId="11" xfId="0" applyFont="1" applyBorder="1" applyAlignment="1">
      <alignment vertical="center" wrapText="1"/>
    </xf>
    <xf numFmtId="165" fontId="126" fillId="0" borderId="11" xfId="0" applyNumberFormat="1" applyFont="1" applyBorder="1" applyAlignment="1">
      <alignment vertical="center" wrapText="1"/>
    </xf>
    <xf numFmtId="165" fontId="126" fillId="0" borderId="0" xfId="0" applyNumberFormat="1" applyFont="1" applyAlignment="1">
      <alignment vertical="center" wrapText="1"/>
    </xf>
    <xf numFmtId="0" fontId="21" fillId="0" borderId="24" xfId="0" applyFont="1" applyBorder="1" applyAlignment="1">
      <alignment vertical="center" wrapText="1"/>
    </xf>
    <xf numFmtId="0" fontId="124" fillId="0" borderId="0" xfId="0" applyFont="1" applyAlignment="1">
      <alignment vertical="center"/>
    </xf>
    <xf numFmtId="0" fontId="37" fillId="0" borderId="0" xfId="0" applyFont="1" applyAlignment="1">
      <alignment vertical="center" wrapText="1"/>
    </xf>
    <xf numFmtId="0" fontId="21" fillId="0" borderId="11" xfId="0" applyFont="1" applyBorder="1" applyAlignment="1">
      <alignment vertical="center" wrapText="1"/>
    </xf>
    <xf numFmtId="165" fontId="21" fillId="0" borderId="11" xfId="0" applyNumberFormat="1" applyFont="1" applyBorder="1" applyAlignment="1">
      <alignment vertical="center" wrapText="1"/>
    </xf>
    <xf numFmtId="0" fontId="21" fillId="0" borderId="11" xfId="0" applyFont="1" applyBorder="1" applyAlignment="1">
      <alignment horizontal="center" vertical="center" wrapText="1"/>
    </xf>
    <xf numFmtId="0" fontId="126" fillId="2" borderId="11" xfId="0" applyFont="1" applyFill="1" applyBorder="1" applyAlignment="1">
      <alignment horizontal="center" vertical="center" wrapText="1"/>
    </xf>
    <xf numFmtId="0" fontId="126" fillId="0" borderId="11" xfId="0" applyFont="1" applyBorder="1" applyAlignment="1">
      <alignment horizontal="center" vertical="center" wrapText="1"/>
    </xf>
    <xf numFmtId="0" fontId="122" fillId="9" borderId="11" xfId="0" applyFont="1" applyFill="1" applyBorder="1" applyAlignment="1">
      <alignment vertical="center" wrapText="1"/>
    </xf>
    <xf numFmtId="0" fontId="159" fillId="0" borderId="0" xfId="0" applyFont="1"/>
    <xf numFmtId="0" fontId="23" fillId="0" borderId="0" xfId="0" applyFont="1"/>
    <xf numFmtId="0" fontId="160" fillId="0" borderId="0" xfId="0" applyFont="1"/>
    <xf numFmtId="0" fontId="120" fillId="0" borderId="0" xfId="0" applyFont="1"/>
    <xf numFmtId="49" fontId="161" fillId="0" borderId="0" xfId="0" applyNumberFormat="1" applyFont="1"/>
    <xf numFmtId="49" fontId="162" fillId="0" borderId="0" xfId="0" applyNumberFormat="1" applyFont="1"/>
    <xf numFmtId="0" fontId="21" fillId="2" borderId="17" xfId="0" applyFont="1" applyFill="1" applyBorder="1" applyAlignment="1">
      <alignment vertical="top" wrapText="1"/>
    </xf>
    <xf numFmtId="0" fontId="21" fillId="2" borderId="24" xfId="0" applyFont="1" applyFill="1" applyBorder="1" applyAlignment="1">
      <alignment vertical="top" wrapText="1"/>
    </xf>
    <xf numFmtId="0" fontId="163" fillId="2" borderId="17" xfId="0" applyFont="1" applyFill="1" applyBorder="1" applyAlignment="1">
      <alignment vertical="top" wrapText="1"/>
    </xf>
    <xf numFmtId="0" fontId="163" fillId="2" borderId="24" xfId="0" applyFont="1" applyFill="1" applyBorder="1" applyAlignment="1">
      <alignment vertical="top" wrapText="1"/>
    </xf>
    <xf numFmtId="0" fontId="153" fillId="2" borderId="17" xfId="0" applyFont="1" applyFill="1" applyBorder="1" applyAlignment="1">
      <alignment vertical="top" wrapText="1"/>
    </xf>
    <xf numFmtId="0" fontId="165" fillId="0" borderId="0" xfId="0" applyFont="1"/>
    <xf numFmtId="168" fontId="23" fillId="19" borderId="0" xfId="13" applyNumberFormat="1" applyFont="1" applyFill="1"/>
    <xf numFmtId="0" fontId="153" fillId="0" borderId="0" xfId="0" applyFont="1" applyAlignment="1">
      <alignment horizontal="center" vertical="center" wrapText="1"/>
    </xf>
    <xf numFmtId="0" fontId="153" fillId="0" borderId="0" xfId="0" applyFont="1" applyAlignment="1">
      <alignment horizontal="left"/>
    </xf>
    <xf numFmtId="0" fontId="153" fillId="0" borderId="0" xfId="0" applyFont="1" applyAlignment="1">
      <alignment horizontal="left" wrapText="1"/>
    </xf>
    <xf numFmtId="0" fontId="21" fillId="0" borderId="0" xfId="0" applyFont="1" applyAlignment="1">
      <alignment wrapText="1"/>
    </xf>
    <xf numFmtId="0" fontId="21" fillId="2" borderId="28" xfId="0" applyFont="1" applyFill="1" applyBorder="1" applyAlignment="1">
      <alignment vertical="center" wrapText="1"/>
    </xf>
    <xf numFmtId="0" fontId="21" fillId="2" borderId="26" xfId="0" applyFont="1" applyFill="1" applyBorder="1" applyAlignment="1">
      <alignment horizontal="center" vertical="center" wrapText="1"/>
    </xf>
    <xf numFmtId="0" fontId="21" fillId="2" borderId="24" xfId="0" applyFont="1" applyFill="1" applyBorder="1" applyAlignment="1">
      <alignment horizontal="left" vertical="center" wrapText="1" indent="1"/>
    </xf>
    <xf numFmtId="0" fontId="21" fillId="2" borderId="24" xfId="0" applyFont="1" applyFill="1" applyBorder="1" applyAlignment="1">
      <alignment horizontal="left" vertical="center" wrapText="1" indent="2"/>
    </xf>
    <xf numFmtId="0" fontId="23" fillId="0" borderId="26" xfId="0" applyFont="1" applyBorder="1" applyAlignment="1">
      <alignment horizontal="center" vertical="center" wrapText="1"/>
    </xf>
    <xf numFmtId="0" fontId="23" fillId="0" borderId="24" xfId="0" applyFont="1" applyBorder="1" applyAlignment="1">
      <alignment horizontal="left" vertical="center" wrapText="1" indent="2"/>
    </xf>
    <xf numFmtId="49" fontId="162" fillId="0" borderId="26" xfId="0" applyNumberFormat="1" applyFont="1" applyBorder="1" applyAlignment="1">
      <alignment horizontal="center" vertical="center" wrapText="1"/>
    </xf>
    <xf numFmtId="0" fontId="21" fillId="0" borderId="24" xfId="0" applyFont="1" applyBorder="1" applyAlignment="1">
      <alignment horizontal="left" vertical="center" wrapText="1" indent="2"/>
    </xf>
    <xf numFmtId="0" fontId="153" fillId="0" borderId="0" xfId="0" applyFont="1" applyAlignment="1">
      <alignment horizontal="left" vertical="center"/>
    </xf>
    <xf numFmtId="0" fontId="120" fillId="0" borderId="26" xfId="0" applyFont="1" applyBorder="1" applyAlignment="1">
      <alignment horizontal="center" vertical="center" wrapText="1"/>
    </xf>
    <xf numFmtId="0" fontId="120" fillId="0" borderId="24" xfId="0" applyFont="1" applyBorder="1" applyAlignment="1">
      <alignment horizontal="left" vertical="center" wrapText="1" indent="2"/>
    </xf>
    <xf numFmtId="49" fontId="162" fillId="0" borderId="24" xfId="0" applyNumberFormat="1" applyFont="1" applyBorder="1" applyAlignment="1">
      <alignment horizontal="left" vertical="center" wrapText="1" indent="2"/>
    </xf>
    <xf numFmtId="0" fontId="160" fillId="0" borderId="26" xfId="0" applyFont="1" applyBorder="1" applyAlignment="1">
      <alignment horizontal="center" vertical="center" wrapText="1"/>
    </xf>
    <xf numFmtId="0" fontId="160" fillId="0" borderId="24" xfId="0" applyFont="1" applyBorder="1" applyAlignment="1">
      <alignment horizontal="left" vertical="center" wrapText="1" indent="2"/>
    </xf>
    <xf numFmtId="0" fontId="21" fillId="0" borderId="26" xfId="0" applyFont="1" applyBorder="1" applyAlignment="1">
      <alignment horizontal="center" vertical="center" wrapText="1"/>
    </xf>
    <xf numFmtId="0" fontId="163" fillId="0" borderId="24" xfId="0" applyFont="1" applyBorder="1" applyAlignment="1">
      <alignment horizontal="left" vertical="center" wrapText="1" indent="2"/>
    </xf>
    <xf numFmtId="0" fontId="21" fillId="0" borderId="26" xfId="0" applyFont="1" applyBorder="1" applyAlignment="1">
      <alignment vertical="center" wrapText="1"/>
    </xf>
    <xf numFmtId="0" fontId="159" fillId="0" borderId="26" xfId="0" applyFont="1" applyBorder="1" applyAlignment="1">
      <alignment horizontal="center" vertical="center" wrapText="1"/>
    </xf>
    <xf numFmtId="0" fontId="159" fillId="0" borderId="24" xfId="0" applyFont="1" applyBorder="1" applyAlignment="1">
      <alignment horizontal="left" vertical="center" wrapText="1" indent="1"/>
    </xf>
    <xf numFmtId="0" fontId="159" fillId="0" borderId="24" xfId="0" applyFont="1" applyBorder="1" applyAlignment="1">
      <alignment horizontal="left" vertical="center" wrapText="1" indent="2"/>
    </xf>
    <xf numFmtId="165" fontId="159" fillId="0" borderId="26" xfId="0" applyNumberFormat="1" applyFont="1" applyBorder="1" applyAlignment="1">
      <alignment horizontal="center" vertical="center" wrapText="1"/>
    </xf>
    <xf numFmtId="0" fontId="21" fillId="2" borderId="24" xfId="0" applyFont="1" applyFill="1" applyBorder="1" applyAlignment="1">
      <alignment horizontal="center" vertical="center" wrapText="1"/>
    </xf>
    <xf numFmtId="0" fontId="153" fillId="2" borderId="24"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28" xfId="0" applyFont="1" applyFill="1" applyBorder="1" applyAlignment="1">
      <alignment horizontal="left" vertical="center" wrapText="1" indent="1"/>
    </xf>
    <xf numFmtId="0" fontId="21" fillId="2" borderId="26" xfId="0" applyFont="1" applyFill="1" applyBorder="1" applyAlignment="1">
      <alignment horizontal="left" vertical="center" wrapText="1" indent="1"/>
    </xf>
    <xf numFmtId="0" fontId="21" fillId="2" borderId="26" xfId="0" applyFont="1" applyFill="1" applyBorder="1" applyAlignment="1">
      <alignment horizontal="left" vertical="center" wrapText="1" indent="2"/>
    </xf>
    <xf numFmtId="0" fontId="153" fillId="2" borderId="17" xfId="0" applyFont="1" applyFill="1" applyBorder="1" applyAlignment="1">
      <alignment vertical="center" wrapText="1"/>
    </xf>
    <xf numFmtId="0" fontId="163" fillId="2" borderId="17" xfId="0" applyFont="1" applyFill="1" applyBorder="1" applyAlignment="1">
      <alignment horizontal="center" vertical="center" wrapText="1"/>
    </xf>
    <xf numFmtId="0" fontId="163" fillId="0" borderId="24" xfId="0" applyFont="1" applyBorder="1" applyAlignment="1">
      <alignment vertical="center" wrapText="1"/>
    </xf>
    <xf numFmtId="0" fontId="163" fillId="2" borderId="24" xfId="0" applyFont="1" applyFill="1" applyBorder="1" applyAlignment="1">
      <alignment vertical="center" wrapText="1"/>
    </xf>
    <xf numFmtId="0" fontId="153" fillId="2" borderId="17" xfId="0" applyFont="1" applyFill="1" applyBorder="1" applyAlignment="1">
      <alignment horizontal="center" vertical="center" wrapText="1"/>
    </xf>
    <xf numFmtId="0" fontId="21" fillId="2" borderId="28" xfId="0" applyFont="1" applyFill="1" applyBorder="1" applyAlignment="1">
      <alignment horizontal="center" vertical="center" wrapText="1"/>
    </xf>
    <xf numFmtId="0" fontId="23" fillId="0" borderId="33" xfId="0" applyFont="1" applyBorder="1" applyAlignment="1">
      <alignment vertical="center" wrapText="1"/>
    </xf>
    <xf numFmtId="0" fontId="23" fillId="0" borderId="26" xfId="0" applyFont="1" applyBorder="1" applyAlignment="1">
      <alignment vertical="center" wrapText="1"/>
    </xf>
    <xf numFmtId="0" fontId="159" fillId="0" borderId="26" xfId="0" applyFont="1" applyBorder="1" applyAlignment="1">
      <alignment vertical="center" wrapText="1"/>
    </xf>
    <xf numFmtId="0" fontId="159" fillId="0" borderId="22" xfId="0" applyFont="1" applyBorder="1" applyAlignment="1">
      <alignment horizontal="left" vertical="center" wrapText="1"/>
    </xf>
    <xf numFmtId="0" fontId="159" fillId="0" borderId="23" xfId="0" applyFont="1" applyBorder="1" applyAlignment="1">
      <alignment horizontal="left" vertical="center" wrapText="1"/>
    </xf>
    <xf numFmtId="0" fontId="159" fillId="0" borderId="24" xfId="0" applyFont="1" applyBorder="1" applyAlignment="1">
      <alignment horizontal="left" vertical="center" wrapText="1"/>
    </xf>
    <xf numFmtId="165" fontId="159" fillId="0" borderId="22" xfId="0" applyNumberFormat="1" applyFont="1" applyBorder="1" applyAlignment="1">
      <alignment horizontal="center" vertical="center" wrapText="1"/>
    </xf>
    <xf numFmtId="165" fontId="159" fillId="0" borderId="23" xfId="0" applyNumberFormat="1" applyFont="1" applyBorder="1" applyAlignment="1">
      <alignment horizontal="center" vertical="center" wrapText="1"/>
    </xf>
    <xf numFmtId="165" fontId="159" fillId="0" borderId="24" xfId="0" applyNumberFormat="1" applyFont="1" applyBorder="1" applyAlignment="1">
      <alignment horizontal="center" vertical="center" wrapText="1"/>
    </xf>
    <xf numFmtId="0" fontId="21" fillId="2" borderId="36" xfId="0" applyFont="1" applyFill="1" applyBorder="1" applyAlignment="1">
      <alignment vertical="center" wrapText="1"/>
    </xf>
    <xf numFmtId="0" fontId="21" fillId="2" borderId="38" xfId="0" applyFont="1" applyFill="1" applyBorder="1" applyAlignment="1">
      <alignment horizontal="center" vertical="center" wrapText="1"/>
    </xf>
    <xf numFmtId="0" fontId="159" fillId="0" borderId="32" xfId="0" applyFont="1" applyBorder="1" applyAlignment="1">
      <alignment vertical="center" wrapText="1"/>
    </xf>
    <xf numFmtId="0" fontId="21" fillId="0" borderId="32" xfId="0" applyFont="1" applyBorder="1" applyAlignment="1">
      <alignment vertical="center" wrapText="1"/>
    </xf>
    <xf numFmtId="0" fontId="120" fillId="0" borderId="32" xfId="0" applyFont="1" applyBorder="1" applyAlignment="1">
      <alignment vertical="center" wrapText="1"/>
    </xf>
    <xf numFmtId="0" fontId="21" fillId="2" borderId="24" xfId="0" applyFont="1" applyFill="1" applyBorder="1" applyAlignment="1">
      <alignment vertical="center" wrapText="1"/>
    </xf>
    <xf numFmtId="165" fontId="120" fillId="0" borderId="19" xfId="0" applyNumberFormat="1" applyFont="1" applyBorder="1" applyAlignment="1">
      <alignment horizontal="center" vertical="center" wrapText="1"/>
    </xf>
    <xf numFmtId="165" fontId="120" fillId="0" borderId="21" xfId="0" applyNumberFormat="1" applyFont="1" applyBorder="1" applyAlignment="1">
      <alignment vertical="center" wrapText="1"/>
    </xf>
    <xf numFmtId="165" fontId="120" fillId="0" borderId="31" xfId="0" applyNumberFormat="1" applyFont="1" applyBorder="1" applyAlignment="1">
      <alignment horizontal="center" vertical="center" wrapText="1"/>
    </xf>
    <xf numFmtId="0" fontId="159" fillId="0" borderId="24" xfId="0" applyFont="1" applyBorder="1" applyAlignment="1">
      <alignment vertical="center" wrapText="1"/>
    </xf>
    <xf numFmtId="0" fontId="21" fillId="0" borderId="0" xfId="0" applyFont="1" applyAlignment="1">
      <alignment horizontal="left" vertical="center" indent="5"/>
    </xf>
    <xf numFmtId="0" fontId="21" fillId="0" borderId="0" xfId="0" applyFont="1" applyAlignment="1">
      <alignment horizontal="left" vertical="center" wrapText="1"/>
    </xf>
    <xf numFmtId="0" fontId="21" fillId="0" borderId="0" xfId="0" applyFont="1" applyAlignment="1">
      <alignment horizontal="justify" vertical="center"/>
    </xf>
    <xf numFmtId="0" fontId="21" fillId="0" borderId="0" xfId="0" applyFont="1" applyAlignment="1">
      <alignment horizontal="left" vertical="center" indent="7"/>
    </xf>
    <xf numFmtId="0" fontId="21" fillId="0" borderId="0" xfId="0" applyFont="1" applyAlignment="1">
      <alignment horizontal="left" vertical="center" indent="9"/>
    </xf>
    <xf numFmtId="0" fontId="2" fillId="0" borderId="0" xfId="0" applyFont="1" applyAlignment="1">
      <alignment wrapText="1"/>
    </xf>
    <xf numFmtId="0" fontId="126" fillId="2" borderId="27" xfId="0" applyFont="1" applyFill="1" applyBorder="1" applyAlignment="1">
      <alignment vertical="center" wrapText="1"/>
    </xf>
    <xf numFmtId="2" fontId="22" fillId="4" borderId="11" xfId="3" applyNumberFormat="1" applyFont="1" applyFill="1" applyBorder="1" applyAlignment="1">
      <alignment horizontal="center" vertical="center" wrapText="1"/>
    </xf>
    <xf numFmtId="0" fontId="14" fillId="0" borderId="11" xfId="3" applyBorder="1" applyAlignment="1">
      <alignment wrapText="1"/>
    </xf>
    <xf numFmtId="10" fontId="14" fillId="0" borderId="0" xfId="13" applyNumberFormat="1" applyFont="1"/>
    <xf numFmtId="0" fontId="163" fillId="0" borderId="11" xfId="0" applyFont="1" applyBorder="1" applyAlignment="1">
      <alignment vertical="center" wrapText="1"/>
    </xf>
    <xf numFmtId="0" fontId="38" fillId="2" borderId="50" xfId="0" applyFont="1" applyFill="1" applyBorder="1" applyAlignment="1">
      <alignment vertical="center" wrapText="1"/>
    </xf>
    <xf numFmtId="0" fontId="38" fillId="2" borderId="4" xfId="0" applyFont="1" applyFill="1" applyBorder="1" applyAlignment="1">
      <alignment vertical="center" wrapText="1"/>
    </xf>
    <xf numFmtId="0" fontId="38" fillId="2" borderId="45" xfId="0" applyFont="1" applyFill="1" applyBorder="1" applyAlignment="1">
      <alignment horizontal="left" vertical="center" wrapText="1" indent="1"/>
    </xf>
    <xf numFmtId="0" fontId="38" fillId="2" borderId="4" xfId="0" applyFont="1" applyFill="1" applyBorder="1" applyAlignment="1">
      <alignment horizontal="left" vertical="center" wrapText="1" indent="1"/>
    </xf>
    <xf numFmtId="165" fontId="126" fillId="0" borderId="11" xfId="0" applyNumberFormat="1" applyFont="1" applyBorder="1" applyAlignment="1">
      <alignment horizontal="center" wrapText="1"/>
    </xf>
    <xf numFmtId="165" fontId="126" fillId="0" borderId="11" xfId="0" applyNumberFormat="1" applyFont="1" applyBorder="1" applyAlignment="1">
      <alignment horizontal="center" vertical="center" wrapText="1"/>
    </xf>
    <xf numFmtId="0" fontId="23" fillId="0" borderId="11" xfId="0" applyFont="1" applyBorder="1" applyAlignment="1">
      <alignment vertical="center" wrapText="1"/>
    </xf>
    <xf numFmtId="165" fontId="23" fillId="0" borderId="11" xfId="0" applyNumberFormat="1" applyFont="1" applyBorder="1" applyAlignment="1">
      <alignment vertical="center" wrapText="1"/>
    </xf>
    <xf numFmtId="0" fontId="23" fillId="0" borderId="11" xfId="0" applyFont="1" applyBorder="1" applyAlignment="1">
      <alignment horizontal="center" vertical="center" wrapText="1"/>
    </xf>
    <xf numFmtId="0" fontId="126" fillId="2" borderId="31" xfId="0" applyFont="1" applyFill="1" applyBorder="1" applyAlignment="1">
      <alignment vertical="center" wrapText="1"/>
    </xf>
    <xf numFmtId="0" fontId="8" fillId="19" borderId="11" xfId="0" applyFont="1" applyFill="1" applyBorder="1" applyAlignment="1">
      <alignment vertical="center"/>
    </xf>
    <xf numFmtId="0" fontId="122" fillId="9" borderId="24" xfId="0" applyFont="1" applyFill="1" applyBorder="1" applyAlignment="1">
      <alignment vertical="center" wrapText="1"/>
    </xf>
    <xf numFmtId="0" fontId="122" fillId="15" borderId="26" xfId="0" applyFont="1" applyFill="1" applyBorder="1" applyAlignment="1">
      <alignment vertical="center" wrapText="1"/>
    </xf>
    <xf numFmtId="0" fontId="122" fillId="15" borderId="24" xfId="0" applyFont="1" applyFill="1" applyBorder="1" applyAlignment="1">
      <alignment vertical="center" wrapText="1"/>
    </xf>
    <xf numFmtId="165" fontId="122" fillId="15" borderId="24" xfId="0" applyNumberFormat="1" applyFont="1" applyFill="1" applyBorder="1" applyAlignment="1">
      <alignment vertical="center" wrapText="1"/>
    </xf>
    <xf numFmtId="0" fontId="126" fillId="15" borderId="26" xfId="0" applyFont="1" applyFill="1" applyBorder="1" applyAlignment="1">
      <alignment horizontal="right" vertical="center" wrapText="1"/>
    </xf>
    <xf numFmtId="0" fontId="23" fillId="0" borderId="11" xfId="0" applyFont="1" applyBorder="1" applyAlignment="1">
      <alignment horizontal="center" vertical="center" wrapText="1"/>
    </xf>
    <xf numFmtId="168" fontId="22" fillId="14" borderId="11" xfId="13" applyNumberFormat="1" applyFont="1" applyFill="1" applyBorder="1" applyAlignment="1">
      <alignment horizontal="center" vertical="center" wrapText="1"/>
    </xf>
    <xf numFmtId="1" fontId="22" fillId="12" borderId="11" xfId="3" applyNumberFormat="1" applyFont="1" applyFill="1" applyBorder="1" applyAlignment="1">
      <alignment horizontal="center" vertical="center" wrapText="1"/>
    </xf>
    <xf numFmtId="170" fontId="14" fillId="7" borderId="11" xfId="3" applyNumberFormat="1" applyFill="1" applyBorder="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left" vertical="center" wrapText="1"/>
    </xf>
    <xf numFmtId="0" fontId="21" fillId="0" borderId="0" xfId="0" applyFont="1" applyAlignment="1">
      <alignment horizontal="center" vertical="center" wrapText="1"/>
    </xf>
    <xf numFmtId="10" fontId="22" fillId="0" borderId="0" xfId="13" applyNumberFormat="1" applyFont="1" applyFill="1" applyBorder="1" applyAlignment="1">
      <alignment horizontal="center" vertical="center" wrapText="1"/>
    </xf>
    <xf numFmtId="9" fontId="22" fillId="0" borderId="0" xfId="13" applyFont="1" applyFill="1" applyBorder="1" applyAlignment="1">
      <alignment horizontal="center" vertical="center" wrapText="1"/>
    </xf>
    <xf numFmtId="0" fontId="18" fillId="0" borderId="0" xfId="0" applyFont="1" applyAlignment="1">
      <alignment vertical="top" wrapText="1"/>
    </xf>
    <xf numFmtId="0" fontId="178" fillId="0" borderId="11" xfId="0" applyFont="1" applyBorder="1" applyAlignment="1">
      <alignment horizontal="left" vertical="center" wrapText="1"/>
    </xf>
    <xf numFmtId="10" fontId="178" fillId="0" borderId="11" xfId="13" applyNumberFormat="1" applyFont="1" applyFill="1" applyBorder="1" applyAlignment="1">
      <alignment horizontal="center" vertical="center" wrapText="1"/>
    </xf>
    <xf numFmtId="0" fontId="18" fillId="0" borderId="0" xfId="0" applyFont="1" applyAlignment="1">
      <alignment horizontal="left" vertical="top" wrapText="1"/>
    </xf>
    <xf numFmtId="171" fontId="164" fillId="0" borderId="11" xfId="0" applyNumberFormat="1" applyFont="1" applyBorder="1" applyAlignment="1">
      <alignment horizontal="center" vertical="center" wrapText="1"/>
    </xf>
    <xf numFmtId="0" fontId="157" fillId="0" borderId="0" xfId="0" applyFont="1" applyAlignment="1">
      <alignment horizontal="left" vertical="top" wrapText="1"/>
    </xf>
    <xf numFmtId="171" fontId="23" fillId="0" borderId="11" xfId="0" applyNumberFormat="1" applyFont="1" applyBorder="1" applyAlignment="1">
      <alignment horizontal="center" vertical="center" wrapText="1"/>
    </xf>
    <xf numFmtId="0" fontId="19" fillId="0" borderId="0" xfId="0" applyFont="1"/>
    <xf numFmtId="0" fontId="3" fillId="0" borderId="0" xfId="0" applyFont="1" applyAlignment="1">
      <alignment horizontal="center" vertical="center" wrapText="1"/>
    </xf>
    <xf numFmtId="0" fontId="30" fillId="0" borderId="11" xfId="0" applyFont="1" applyBorder="1" applyAlignment="1">
      <alignment horizontal="left" vertical="center" wrapText="1"/>
    </xf>
    <xf numFmtId="0" fontId="30" fillId="0" borderId="11" xfId="0" applyFont="1" applyBorder="1" applyAlignment="1">
      <alignment horizontal="center"/>
    </xf>
    <xf numFmtId="164" fontId="0" fillId="0" borderId="0" xfId="12" applyFont="1" applyBorder="1" applyAlignment="1">
      <alignment horizontal="center" vertical="center" wrapText="1"/>
    </xf>
    <xf numFmtId="0" fontId="31" fillId="0" borderId="0" xfId="0" applyFont="1" applyAlignment="1">
      <alignment horizontal="left" vertical="center" wrapText="1"/>
    </xf>
    <xf numFmtId="0" fontId="30" fillId="0" borderId="0" xfId="0" applyFont="1" applyAlignment="1">
      <alignment horizontal="center" vertical="center" wrapText="1"/>
    </xf>
    <xf numFmtId="9" fontId="180" fillId="0" borderId="11" xfId="0" applyNumberFormat="1" applyFont="1" applyBorder="1" applyAlignment="1">
      <alignment horizontal="center" vertical="center" wrapText="1"/>
    </xf>
    <xf numFmtId="9" fontId="33" fillId="0" borderId="0" xfId="0" applyNumberFormat="1" applyFont="1" applyAlignment="1">
      <alignment horizontal="center" vertical="center" wrapText="1"/>
    </xf>
    <xf numFmtId="10" fontId="180" fillId="0" borderId="11" xfId="0" applyNumberFormat="1" applyFont="1" applyBorder="1" applyAlignment="1">
      <alignment horizontal="center" vertical="center" wrapText="1"/>
    </xf>
    <xf numFmtId="0" fontId="34" fillId="0" borderId="0" xfId="0" applyFont="1"/>
    <xf numFmtId="9" fontId="30" fillId="0" borderId="11" xfId="0" applyNumberFormat="1" applyFont="1" applyBorder="1" applyAlignment="1">
      <alignment horizontal="center" vertical="center" wrapText="1"/>
    </xf>
    <xf numFmtId="9" fontId="0" fillId="0" borderId="0" xfId="0" applyNumberFormat="1" applyAlignment="1">
      <alignment horizontal="center" vertical="center" wrapText="1"/>
    </xf>
    <xf numFmtId="0" fontId="30" fillId="0" borderId="0" xfId="0" applyFont="1" applyAlignment="1">
      <alignment horizontal="left" vertical="center"/>
    </xf>
    <xf numFmtId="0" fontId="30" fillId="0" borderId="0" xfId="0" applyFont="1"/>
    <xf numFmtId="0" fontId="30" fillId="0" borderId="11" xfId="0" applyFont="1" applyBorder="1" applyAlignment="1">
      <alignment horizontal="center" vertical="center" wrapText="1"/>
    </xf>
    <xf numFmtId="167" fontId="22" fillId="3" borderId="11" xfId="3" applyNumberFormat="1" applyFont="1" applyFill="1" applyBorder="1" applyAlignment="1">
      <alignment horizontal="center" vertical="center" wrapText="1"/>
    </xf>
    <xf numFmtId="167" fontId="22" fillId="6" borderId="11" xfId="3" applyNumberFormat="1" applyFont="1" applyFill="1" applyBorder="1" applyAlignment="1">
      <alignment horizontal="center" vertical="center" wrapText="1"/>
    </xf>
    <xf numFmtId="10" fontId="22" fillId="8" borderId="11" xfId="13" applyNumberFormat="1" applyFont="1" applyFill="1" applyBorder="1" applyAlignment="1">
      <alignment horizontal="center" vertical="center" wrapText="1"/>
    </xf>
    <xf numFmtId="167" fontId="22" fillId="14" borderId="11" xfId="3" applyNumberFormat="1" applyFont="1" applyFill="1" applyBorder="1" applyAlignment="1">
      <alignment horizontal="center" vertical="center" wrapText="1"/>
    </xf>
    <xf numFmtId="167" fontId="14" fillId="0" borderId="0" xfId="3" applyNumberFormat="1"/>
    <xf numFmtId="0" fontId="21" fillId="0" borderId="11" xfId="3" applyFont="1" applyBorder="1" applyAlignment="1">
      <alignment horizontal="center" vertical="center" wrapText="1"/>
    </xf>
    <xf numFmtId="172" fontId="18" fillId="20" borderId="11" xfId="3" applyNumberFormat="1" applyFont="1" applyFill="1" applyBorder="1" applyAlignment="1">
      <alignment horizontal="center" vertical="center" wrapText="1"/>
    </xf>
    <xf numFmtId="0" fontId="18" fillId="0" borderId="11" xfId="3" applyFont="1" applyBorder="1" applyAlignment="1">
      <alignment horizontal="center" vertical="center" wrapText="1"/>
    </xf>
    <xf numFmtId="49" fontId="14" fillId="0" borderId="11" xfId="3" applyNumberFormat="1" applyBorder="1" applyAlignment="1">
      <alignment horizontal="center" vertical="center" wrapText="1"/>
    </xf>
    <xf numFmtId="0" fontId="21" fillId="0" borderId="11" xfId="3" applyFont="1" applyBorder="1" applyAlignment="1">
      <alignment horizontal="center" vertical="center" wrapText="1"/>
    </xf>
    <xf numFmtId="0" fontId="22" fillId="0" borderId="11" xfId="2" applyFont="1" applyBorder="1" applyAlignment="1">
      <alignment horizontal="center"/>
    </xf>
    <xf numFmtId="0" fontId="3" fillId="0" borderId="11" xfId="2" applyFont="1" applyBorder="1" applyAlignment="1">
      <alignment horizontal="center"/>
    </xf>
    <xf numFmtId="0" fontId="14" fillId="11" borderId="11" xfId="2" applyFill="1" applyBorder="1" applyAlignment="1">
      <alignment horizontal="center" vertical="center"/>
    </xf>
    <xf numFmtId="0" fontId="38" fillId="11" borderId="11" xfId="2" applyFont="1" applyFill="1" applyBorder="1" applyAlignment="1">
      <alignment vertical="center" wrapText="1"/>
    </xf>
    <xf numFmtId="0" fontId="18" fillId="0" borderId="12" xfId="3" applyFont="1" applyBorder="1" applyAlignment="1">
      <alignment horizontal="center" vertical="center"/>
    </xf>
    <xf numFmtId="0" fontId="18" fillId="0" borderId="13" xfId="3" applyFont="1" applyBorder="1" applyAlignment="1">
      <alignment horizontal="center" vertical="center"/>
    </xf>
    <xf numFmtId="0" fontId="18" fillId="3" borderId="11" xfId="3" applyFont="1" applyFill="1" applyBorder="1" applyAlignment="1">
      <alignment horizontal="center" vertical="center"/>
    </xf>
    <xf numFmtId="0" fontId="21" fillId="0" borderId="11" xfId="3" applyFont="1" applyBorder="1" applyAlignment="1">
      <alignment horizontal="center" vertical="center" wrapText="1"/>
    </xf>
    <xf numFmtId="0" fontId="21" fillId="3" borderId="0" xfId="3" applyFont="1" applyFill="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157" fillId="0" borderId="14" xfId="3" applyFont="1" applyBorder="1" applyAlignment="1">
      <alignment horizontal="center" vertical="top" wrapText="1"/>
    </xf>
    <xf numFmtId="0" fontId="157" fillId="0" borderId="15" xfId="3" applyFont="1" applyBorder="1" applyAlignment="1">
      <alignment horizontal="center" vertical="top" wrapText="1"/>
    </xf>
    <xf numFmtId="0" fontId="29" fillId="0" borderId="11" xfId="3" applyFont="1" applyBorder="1" applyAlignment="1">
      <alignment horizontal="center" vertical="center" wrapText="1"/>
    </xf>
    <xf numFmtId="2" fontId="22" fillId="15" borderId="14" xfId="3" applyNumberFormat="1" applyFont="1" applyFill="1" applyBorder="1" applyAlignment="1">
      <alignment horizontal="center" vertical="center" wrapText="1"/>
    </xf>
    <xf numFmtId="2" fontId="22" fillId="15" borderId="61" xfId="3" applyNumberFormat="1" applyFont="1" applyFill="1" applyBorder="1" applyAlignment="1">
      <alignment horizontal="center" vertical="center" wrapText="1"/>
    </xf>
    <xf numFmtId="2" fontId="22" fillId="15" borderId="15" xfId="3" applyNumberFormat="1" applyFont="1" applyFill="1" applyBorder="1" applyAlignment="1">
      <alignment horizontal="center" vertical="center" wrapText="1"/>
    </xf>
    <xf numFmtId="0" fontId="23" fillId="0" borderId="29" xfId="0" applyFont="1" applyBorder="1" applyAlignment="1">
      <alignment vertical="center" wrapText="1"/>
    </xf>
    <xf numFmtId="0" fontId="23" fillId="0" borderId="25" xfId="0" applyFont="1" applyBorder="1" applyAlignment="1">
      <alignment vertical="center" wrapText="1"/>
    </xf>
    <xf numFmtId="0" fontId="23" fillId="0" borderId="30" xfId="0" applyFont="1" applyBorder="1" applyAlignment="1">
      <alignment vertical="center" wrapText="1"/>
    </xf>
    <xf numFmtId="165" fontId="23" fillId="0" borderId="29" xfId="0" applyNumberFormat="1" applyFont="1" applyBorder="1" applyAlignment="1">
      <alignment horizontal="center" vertical="center" wrapText="1"/>
    </xf>
    <xf numFmtId="165" fontId="23" fillId="0" borderId="30" xfId="0" applyNumberFormat="1" applyFont="1" applyBorder="1" applyAlignment="1">
      <alignment horizontal="center" vertical="center" wrapText="1"/>
    </xf>
    <xf numFmtId="165" fontId="23" fillId="0" borderId="25" xfId="0" applyNumberFormat="1" applyFont="1" applyBorder="1" applyAlignment="1">
      <alignment horizontal="center" vertical="center" wrapText="1"/>
    </xf>
    <xf numFmtId="0" fontId="159" fillId="0" borderId="29" xfId="0" applyFont="1" applyBorder="1" applyAlignment="1">
      <alignment vertical="center" wrapText="1"/>
    </xf>
    <xf numFmtId="0" fontId="159" fillId="0" borderId="25" xfId="0" applyFont="1" applyBorder="1" applyAlignment="1">
      <alignment vertical="center" wrapText="1"/>
    </xf>
    <xf numFmtId="0" fontId="159" fillId="0" borderId="29" xfId="0" applyFont="1" applyBorder="1" applyAlignment="1">
      <alignment horizontal="left" vertical="center" wrapText="1"/>
    </xf>
    <xf numFmtId="0" fontId="159" fillId="0" borderId="30" xfId="0" applyFont="1" applyBorder="1" applyAlignment="1">
      <alignment horizontal="left" vertical="center" wrapText="1"/>
    </xf>
    <xf numFmtId="0" fontId="159" fillId="0" borderId="25" xfId="0" applyFont="1" applyBorder="1" applyAlignment="1">
      <alignment horizontal="left" vertical="center" wrapText="1"/>
    </xf>
    <xf numFmtId="165" fontId="159" fillId="0" borderId="29" xfId="0" applyNumberFormat="1" applyFont="1" applyBorder="1" applyAlignment="1">
      <alignment horizontal="center" vertical="center" wrapText="1"/>
    </xf>
    <xf numFmtId="165" fontId="159" fillId="0" borderId="30" xfId="0" applyNumberFormat="1" applyFont="1" applyBorder="1" applyAlignment="1">
      <alignment horizontal="center" vertical="center" wrapText="1"/>
    </xf>
    <xf numFmtId="165" fontId="159" fillId="0" borderId="25" xfId="0" applyNumberFormat="1" applyFont="1" applyBorder="1" applyAlignment="1">
      <alignment horizontal="center" vertical="center" wrapText="1"/>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23" fillId="0" borderId="25" xfId="0" applyFont="1" applyBorder="1" applyAlignment="1">
      <alignment horizontal="left" vertical="center" wrapText="1"/>
    </xf>
    <xf numFmtId="0" fontId="159" fillId="0" borderId="30" xfId="0" applyFont="1" applyBorder="1" applyAlignment="1">
      <alignment vertical="center" wrapText="1"/>
    </xf>
    <xf numFmtId="0" fontId="21" fillId="0" borderId="29" xfId="0" applyFont="1" applyBorder="1" applyAlignment="1">
      <alignment vertical="center" wrapText="1"/>
    </xf>
    <xf numFmtId="0" fontId="21" fillId="0" borderId="30" xfId="0" applyFont="1" applyBorder="1" applyAlignment="1">
      <alignment vertical="center" wrapText="1"/>
    </xf>
    <xf numFmtId="0" fontId="21" fillId="0" borderId="25" xfId="0" applyFont="1" applyBorder="1" applyAlignment="1">
      <alignment vertical="center" wrapText="1"/>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7" fillId="0" borderId="19" xfId="0" applyFont="1" applyBorder="1" applyAlignment="1">
      <alignment vertical="center" wrapText="1"/>
    </xf>
    <xf numFmtId="0" fontId="37" fillId="0" borderId="20" xfId="0" applyFont="1" applyBorder="1" applyAlignment="1">
      <alignment vertical="center" wrapText="1"/>
    </xf>
    <xf numFmtId="0" fontId="37" fillId="0" borderId="21" xfId="0" applyFont="1" applyBorder="1" applyAlignment="1">
      <alignment vertical="center" wrapText="1"/>
    </xf>
    <xf numFmtId="0" fontId="37" fillId="0" borderId="22" xfId="0" applyFont="1" applyBorder="1" applyAlignment="1">
      <alignment vertical="center" wrapText="1"/>
    </xf>
    <xf numFmtId="0" fontId="37" fillId="0" borderId="23" xfId="0" applyFont="1" applyBorder="1" applyAlignment="1">
      <alignment vertical="center" wrapText="1"/>
    </xf>
    <xf numFmtId="0" fontId="37" fillId="0" borderId="24" xfId="0" applyFont="1" applyBorder="1" applyAlignment="1">
      <alignment vertical="center" wrapText="1"/>
    </xf>
    <xf numFmtId="0" fontId="37" fillId="2" borderId="29" xfId="0" applyFont="1" applyFill="1" applyBorder="1" applyAlignment="1">
      <alignment horizontal="left" vertical="center" wrapText="1" indent="1"/>
    </xf>
    <xf numFmtId="0" fontId="37" fillId="2" borderId="30" xfId="0" applyFont="1" applyFill="1" applyBorder="1" applyAlignment="1">
      <alignment horizontal="left" vertical="center" wrapText="1" indent="1"/>
    </xf>
    <xf numFmtId="0" fontId="37" fillId="2" borderId="25" xfId="0" applyFont="1" applyFill="1" applyBorder="1" applyAlignment="1">
      <alignment horizontal="left" vertical="center" wrapText="1" indent="1"/>
    </xf>
    <xf numFmtId="0" fontId="37" fillId="2" borderId="29" xfId="0" applyFont="1" applyFill="1" applyBorder="1" applyAlignment="1">
      <alignment vertical="center" wrapText="1"/>
    </xf>
    <xf numFmtId="0" fontId="37" fillId="2" borderId="30" xfId="0" applyFont="1" applyFill="1" applyBorder="1" applyAlignment="1">
      <alignment vertical="center" wrapText="1"/>
    </xf>
    <xf numFmtId="0" fontId="37" fillId="2" borderId="25" xfId="0" applyFont="1" applyFill="1" applyBorder="1" applyAlignment="1">
      <alignment vertical="center" wrapText="1"/>
    </xf>
    <xf numFmtId="0" fontId="21" fillId="2" borderId="29" xfId="0" applyFont="1" applyFill="1" applyBorder="1" applyAlignment="1">
      <alignment vertical="center" wrapText="1"/>
    </xf>
    <xf numFmtId="0" fontId="21" fillId="2" borderId="30" xfId="0" applyFont="1" applyFill="1" applyBorder="1" applyAlignment="1">
      <alignment vertical="center" wrapText="1"/>
    </xf>
    <xf numFmtId="0" fontId="21" fillId="2" borderId="25" xfId="0" applyFont="1" applyFill="1" applyBorder="1" applyAlignment="1">
      <alignment vertical="center" wrapText="1"/>
    </xf>
    <xf numFmtId="165" fontId="21" fillId="0" borderId="29" xfId="0" applyNumberFormat="1" applyFont="1" applyBorder="1" applyAlignment="1">
      <alignment horizontal="center" vertical="center" wrapText="1"/>
    </xf>
    <xf numFmtId="165" fontId="21" fillId="0" borderId="30" xfId="0" applyNumberFormat="1" applyFont="1" applyBorder="1" applyAlignment="1">
      <alignment horizontal="center" vertical="center" wrapText="1"/>
    </xf>
    <xf numFmtId="165" fontId="21" fillId="0" borderId="25" xfId="0" applyNumberFormat="1" applyFont="1" applyBorder="1" applyAlignment="1">
      <alignment horizontal="center" vertical="center" wrapText="1"/>
    </xf>
    <xf numFmtId="165" fontId="21" fillId="0" borderId="29" xfId="0" applyNumberFormat="1" applyFont="1" applyBorder="1" applyAlignment="1">
      <alignment vertical="center" wrapText="1"/>
    </xf>
    <xf numFmtId="165" fontId="21" fillId="0" borderId="30" xfId="0" applyNumberFormat="1" applyFont="1" applyBorder="1" applyAlignment="1">
      <alignment vertical="center" wrapText="1"/>
    </xf>
    <xf numFmtId="165" fontId="21" fillId="0" borderId="25" xfId="0" applyNumberFormat="1" applyFont="1" applyBorder="1" applyAlignment="1">
      <alignment vertical="center" wrapText="1"/>
    </xf>
    <xf numFmtId="0" fontId="21" fillId="2" borderId="29" xfId="0" applyFont="1" applyFill="1" applyBorder="1" applyAlignment="1">
      <alignment horizontal="left" vertical="center" wrapText="1" indent="5"/>
    </xf>
    <xf numFmtId="0" fontId="21" fillId="2" borderId="25" xfId="0" applyFont="1" applyFill="1" applyBorder="1" applyAlignment="1">
      <alignment horizontal="left" vertical="center" wrapText="1" indent="5"/>
    </xf>
    <xf numFmtId="0" fontId="21" fillId="2" borderId="29" xfId="0" applyFont="1" applyFill="1" applyBorder="1" applyAlignment="1">
      <alignment horizontal="left" vertical="center" wrapText="1" indent="6"/>
    </xf>
    <xf numFmtId="0" fontId="21" fillId="2" borderId="30" xfId="0" applyFont="1" applyFill="1" applyBorder="1" applyAlignment="1">
      <alignment horizontal="left" vertical="center" wrapText="1" indent="6"/>
    </xf>
    <xf numFmtId="0" fontId="21" fillId="2" borderId="25" xfId="0" applyFont="1" applyFill="1" applyBorder="1" applyAlignment="1">
      <alignment horizontal="left" vertical="center" wrapText="1" indent="6"/>
    </xf>
    <xf numFmtId="0" fontId="21" fillId="2" borderId="29" xfId="0" applyFont="1" applyFill="1" applyBorder="1" applyAlignment="1">
      <alignment horizontal="left" vertical="center" wrapText="1" indent="1"/>
    </xf>
    <xf numFmtId="0" fontId="21" fillId="2" borderId="30" xfId="0" applyFont="1" applyFill="1" applyBorder="1" applyAlignment="1">
      <alignment horizontal="left" vertical="center" wrapText="1" indent="1"/>
    </xf>
    <xf numFmtId="0" fontId="21" fillId="2" borderId="25" xfId="0" applyFont="1" applyFill="1" applyBorder="1" applyAlignment="1">
      <alignment horizontal="left" vertical="center" wrapText="1" indent="1"/>
    </xf>
    <xf numFmtId="0" fontId="120" fillId="0" borderId="29" xfId="0" applyFont="1" applyBorder="1" applyAlignment="1">
      <alignment vertical="center" wrapText="1"/>
    </xf>
    <xf numFmtId="0" fontId="120" fillId="0" borderId="25" xfId="0" applyFont="1" applyBorder="1" applyAlignment="1">
      <alignment vertical="center" wrapText="1"/>
    </xf>
    <xf numFmtId="0" fontId="120" fillId="0" borderId="30" xfId="0" applyFont="1" applyBorder="1" applyAlignment="1">
      <alignment vertical="center" wrapText="1"/>
    </xf>
    <xf numFmtId="0" fontId="21" fillId="2" borderId="29" xfId="0" applyFont="1" applyFill="1" applyBorder="1" applyAlignment="1">
      <alignment horizontal="right" vertical="center" wrapText="1"/>
    </xf>
    <xf numFmtId="0" fontId="21" fillId="2" borderId="25" xfId="0" applyFont="1" applyFill="1" applyBorder="1" applyAlignment="1">
      <alignment horizontal="right" vertical="center" wrapText="1"/>
    </xf>
    <xf numFmtId="0" fontId="21" fillId="0" borderId="25" xfId="0" applyFont="1" applyBorder="1" applyAlignment="1">
      <alignment horizontal="center" vertical="center" wrapText="1"/>
    </xf>
    <xf numFmtId="0" fontId="21" fillId="2" borderId="19" xfId="0" applyFont="1" applyFill="1" applyBorder="1" applyAlignment="1">
      <alignment vertical="center" wrapText="1"/>
    </xf>
    <xf numFmtId="0" fontId="21" fillId="2" borderId="21" xfId="0" applyFont="1" applyFill="1" applyBorder="1" applyAlignment="1">
      <alignment vertical="center" wrapText="1"/>
    </xf>
    <xf numFmtId="0" fontId="21" fillId="2" borderId="22" xfId="0" applyFont="1" applyFill="1" applyBorder="1" applyAlignment="1">
      <alignment horizontal="justify" vertical="center" wrapText="1"/>
    </xf>
    <xf numFmtId="0" fontId="21" fillId="2" borderId="24" xfId="0" applyFont="1" applyFill="1" applyBorder="1" applyAlignment="1">
      <alignment horizontal="justify" vertical="center" wrapText="1"/>
    </xf>
    <xf numFmtId="0" fontId="21" fillId="2" borderId="19"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159" fillId="0" borderId="29" xfId="0" applyFont="1" applyBorder="1" applyAlignment="1">
      <alignment horizontal="center" vertical="center" wrapText="1"/>
    </xf>
    <xf numFmtId="0" fontId="159" fillId="0" borderId="30" xfId="0" applyFont="1" applyBorder="1" applyAlignment="1">
      <alignment horizontal="center" vertical="center" wrapText="1"/>
    </xf>
    <xf numFmtId="0" fontId="159" fillId="0" borderId="25" xfId="0" applyFont="1" applyBorder="1" applyAlignment="1">
      <alignment horizontal="center" vertical="center" wrapText="1"/>
    </xf>
    <xf numFmtId="0" fontId="153" fillId="0" borderId="27" xfId="0" applyFont="1" applyBorder="1" applyAlignment="1">
      <alignment vertical="center" wrapText="1"/>
    </xf>
    <xf numFmtId="0" fontId="153" fillId="0" borderId="0" xfId="0" applyFont="1" applyAlignment="1">
      <alignment vertical="center" wrapText="1"/>
    </xf>
    <xf numFmtId="0" fontId="21" fillId="2" borderId="29" xfId="0" applyFont="1" applyFill="1" applyBorder="1" applyAlignment="1">
      <alignment horizontal="center" vertical="center" wrapText="1"/>
    </xf>
    <xf numFmtId="0" fontId="21" fillId="2" borderId="30"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153" fillId="2" borderId="29" xfId="0" applyFont="1" applyFill="1" applyBorder="1" applyAlignment="1">
      <alignment horizontal="center" vertical="center" wrapText="1"/>
    </xf>
    <xf numFmtId="0" fontId="153" fillId="2" borderId="25" xfId="0" applyFont="1" applyFill="1" applyBorder="1" applyAlignment="1">
      <alignment horizontal="center" vertical="center" wrapText="1"/>
    </xf>
    <xf numFmtId="0" fontId="163" fillId="2" borderId="19" xfId="0" applyFont="1" applyFill="1" applyBorder="1" applyAlignment="1">
      <alignment horizontal="center" vertical="center" wrapText="1"/>
    </xf>
    <xf numFmtId="0" fontId="163" fillId="2" borderId="21" xfId="0" applyFont="1" applyFill="1" applyBorder="1" applyAlignment="1">
      <alignment horizontal="center" vertical="center" wrapText="1"/>
    </xf>
    <xf numFmtId="0" fontId="163" fillId="2" borderId="27" xfId="0" applyFont="1" applyFill="1" applyBorder="1" applyAlignment="1">
      <alignment horizontal="center" vertical="center" wrapText="1"/>
    </xf>
    <xf numFmtId="0" fontId="163" fillId="2" borderId="17" xfId="0" applyFont="1" applyFill="1" applyBorder="1" applyAlignment="1">
      <alignment horizontal="center" vertical="center" wrapText="1"/>
    </xf>
    <xf numFmtId="0" fontId="163" fillId="2" borderId="27" xfId="0" applyFont="1" applyFill="1" applyBorder="1" applyAlignment="1">
      <alignment vertical="top" wrapText="1"/>
    </xf>
    <xf numFmtId="0" fontId="163" fillId="2" borderId="17" xfId="0" applyFont="1" applyFill="1" applyBorder="1" applyAlignment="1">
      <alignment vertical="top" wrapText="1"/>
    </xf>
    <xf numFmtId="0" fontId="163" fillId="2" borderId="22" xfId="0" applyFont="1" applyFill="1" applyBorder="1" applyAlignment="1">
      <alignment vertical="top" wrapText="1"/>
    </xf>
    <xf numFmtId="0" fontId="163" fillId="2" borderId="24" xfId="0" applyFont="1" applyFill="1" applyBorder="1" applyAlignment="1">
      <alignment vertical="top" wrapText="1"/>
    </xf>
    <xf numFmtId="0" fontId="163" fillId="2" borderId="31" xfId="0" applyFont="1" applyFill="1" applyBorder="1" applyAlignment="1">
      <alignment horizontal="center" vertical="center" wrapText="1"/>
    </xf>
    <xf numFmtId="0" fontId="163" fillId="2" borderId="28" xfId="0" applyFont="1" applyFill="1" applyBorder="1" applyAlignment="1">
      <alignment horizontal="center" vertical="center" wrapText="1"/>
    </xf>
    <xf numFmtId="0" fontId="163" fillId="2" borderId="26" xfId="0" applyFont="1" applyFill="1" applyBorder="1" applyAlignment="1">
      <alignment horizontal="center" vertical="center" wrapText="1"/>
    </xf>
    <xf numFmtId="0" fontId="21" fillId="2" borderId="31" xfId="0" applyFont="1" applyFill="1" applyBorder="1" applyAlignment="1">
      <alignment vertical="center" wrapText="1"/>
    </xf>
    <xf numFmtId="0" fontId="21" fillId="2" borderId="28" xfId="0" applyFont="1" applyFill="1" applyBorder="1" applyAlignment="1">
      <alignment vertical="center" wrapText="1"/>
    </xf>
    <xf numFmtId="0" fontId="21" fillId="2" borderId="26" xfId="0" applyFont="1" applyFill="1" applyBorder="1" applyAlignment="1">
      <alignment vertical="center" wrapText="1"/>
    </xf>
    <xf numFmtId="0" fontId="21" fillId="2" borderId="2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7" xfId="0" applyFont="1" applyFill="1" applyBorder="1" applyAlignment="1">
      <alignment horizontal="center" vertical="center" wrapText="1"/>
    </xf>
    <xf numFmtId="0" fontId="21" fillId="2" borderId="20" xfId="0" applyFont="1" applyFill="1" applyBorder="1" applyAlignment="1">
      <alignment vertical="center" wrapText="1"/>
    </xf>
    <xf numFmtId="0" fontId="21" fillId="2" borderId="22" xfId="0" applyFont="1" applyFill="1" applyBorder="1" applyAlignment="1">
      <alignment vertical="center" wrapText="1"/>
    </xf>
    <xf numFmtId="0" fontId="21" fillId="2" borderId="23" xfId="0" applyFont="1" applyFill="1" applyBorder="1" applyAlignment="1">
      <alignment vertical="center" wrapText="1"/>
    </xf>
    <xf numFmtId="0" fontId="21" fillId="2" borderId="24" xfId="0" applyFont="1" applyFill="1" applyBorder="1" applyAlignment="1">
      <alignment vertical="center" wrapText="1"/>
    </xf>
    <xf numFmtId="165" fontId="21" fillId="0" borderId="31" xfId="0" applyNumberFormat="1" applyFont="1" applyBorder="1" applyAlignment="1">
      <alignment vertical="center" wrapText="1"/>
    </xf>
    <xf numFmtId="165" fontId="21" fillId="0" borderId="26" xfId="0" applyNumberFormat="1" applyFont="1" applyBorder="1" applyAlignment="1">
      <alignment vertical="center" wrapText="1"/>
    </xf>
    <xf numFmtId="165" fontId="21" fillId="2" borderId="19" xfId="0" applyNumberFormat="1" applyFont="1" applyFill="1" applyBorder="1" applyAlignment="1">
      <alignment vertical="center" wrapText="1"/>
    </xf>
    <xf numFmtId="165" fontId="21" fillId="2" borderId="21" xfId="0" applyNumberFormat="1" applyFont="1" applyFill="1" applyBorder="1" applyAlignment="1">
      <alignment vertical="center" wrapText="1"/>
    </xf>
    <xf numFmtId="165" fontId="21" fillId="2" borderId="22" xfId="0" applyNumberFormat="1" applyFont="1" applyFill="1" applyBorder="1" applyAlignment="1">
      <alignment vertical="center" wrapText="1"/>
    </xf>
    <xf numFmtId="165" fontId="21" fillId="2" borderId="24" xfId="0" applyNumberFormat="1" applyFont="1" applyFill="1" applyBorder="1" applyAlignment="1">
      <alignment vertical="center" wrapText="1"/>
    </xf>
    <xf numFmtId="165" fontId="21" fillId="2" borderId="20" xfId="0" applyNumberFormat="1" applyFont="1" applyFill="1" applyBorder="1" applyAlignment="1">
      <alignment vertical="center" wrapText="1"/>
    </xf>
    <xf numFmtId="165" fontId="21" fillId="2" borderId="23" xfId="0" applyNumberFormat="1" applyFont="1" applyFill="1" applyBorder="1" applyAlignment="1">
      <alignment vertical="center" wrapText="1"/>
    </xf>
    <xf numFmtId="165" fontId="163" fillId="2" borderId="19" xfId="0" applyNumberFormat="1" applyFont="1" applyFill="1" applyBorder="1" applyAlignment="1">
      <alignment vertical="center" wrapText="1"/>
    </xf>
    <xf numFmtId="165" fontId="163" fillId="2" borderId="21" xfId="0" applyNumberFormat="1" applyFont="1" applyFill="1" applyBorder="1" applyAlignment="1">
      <alignment vertical="center" wrapText="1"/>
    </xf>
    <xf numFmtId="165" fontId="163" fillId="2" borderId="22" xfId="0" applyNumberFormat="1" applyFont="1" applyFill="1" applyBorder="1" applyAlignment="1">
      <alignment vertical="center" wrapText="1"/>
    </xf>
    <xf numFmtId="165" fontId="163" fillId="2" borderId="24" xfId="0" applyNumberFormat="1" applyFont="1" applyFill="1" applyBorder="1" applyAlignment="1">
      <alignment vertical="center" wrapText="1"/>
    </xf>
    <xf numFmtId="0" fontId="163" fillId="2" borderId="31" xfId="0" applyFont="1" applyFill="1" applyBorder="1" applyAlignment="1">
      <alignment vertical="center" wrapText="1"/>
    </xf>
    <xf numFmtId="0" fontId="163" fillId="2" borderId="26" xfId="0" applyFont="1" applyFill="1" applyBorder="1" applyAlignment="1">
      <alignment vertical="center" wrapText="1"/>
    </xf>
    <xf numFmtId="0" fontId="163" fillId="2" borderId="19" xfId="0" applyFont="1" applyFill="1" applyBorder="1" applyAlignment="1">
      <alignment vertical="center" wrapText="1"/>
    </xf>
    <xf numFmtId="0" fontId="163" fillId="2" borderId="21" xfId="0" applyFont="1" applyFill="1" applyBorder="1" applyAlignment="1">
      <alignment vertical="center" wrapText="1"/>
    </xf>
    <xf numFmtId="0" fontId="163" fillId="2" borderId="22" xfId="0" applyFont="1" applyFill="1" applyBorder="1" applyAlignment="1">
      <alignment vertical="center" wrapText="1"/>
    </xf>
    <xf numFmtId="0" fontId="163" fillId="2" borderId="24" xfId="0" applyFont="1" applyFill="1" applyBorder="1" applyAlignment="1">
      <alignment vertical="center" wrapText="1"/>
    </xf>
    <xf numFmtId="0" fontId="21" fillId="2" borderId="19" xfId="0" applyFont="1" applyFill="1" applyBorder="1" applyAlignment="1">
      <alignment horizontal="left" vertical="center" wrapText="1" indent="3"/>
    </xf>
    <xf numFmtId="0" fontId="21" fillId="2" borderId="21" xfId="0" applyFont="1" applyFill="1" applyBorder="1" applyAlignment="1">
      <alignment horizontal="left" vertical="center" wrapText="1" indent="3"/>
    </xf>
    <xf numFmtId="0" fontId="21" fillId="2" borderId="22" xfId="0" applyFont="1" applyFill="1" applyBorder="1" applyAlignment="1">
      <alignment horizontal="left" vertical="center" wrapText="1" indent="3"/>
    </xf>
    <xf numFmtId="0" fontId="21" fillId="2" borderId="24" xfId="0" applyFont="1" applyFill="1" applyBorder="1" applyAlignment="1">
      <alignment horizontal="left" vertical="center" wrapText="1" indent="3"/>
    </xf>
    <xf numFmtId="165" fontId="160" fillId="0" borderId="19" xfId="0" applyNumberFormat="1" applyFont="1" applyBorder="1" applyAlignment="1">
      <alignment horizontal="center" vertical="center" wrapText="1"/>
    </xf>
    <xf numFmtId="0" fontId="160" fillId="0" borderId="20" xfId="0" applyFont="1" applyBorder="1" applyAlignment="1">
      <alignment horizontal="center" vertical="center" wrapText="1"/>
    </xf>
    <xf numFmtId="0" fontId="160" fillId="0" borderId="21" xfId="0" applyFont="1" applyBorder="1" applyAlignment="1">
      <alignment horizontal="center" vertical="center" wrapText="1"/>
    </xf>
    <xf numFmtId="0" fontId="160" fillId="0" borderId="22" xfId="0" applyFont="1" applyBorder="1" applyAlignment="1">
      <alignment horizontal="center" vertical="center" wrapText="1"/>
    </xf>
    <xf numFmtId="0" fontId="160" fillId="0" borderId="23" xfId="0" applyFont="1" applyBorder="1" applyAlignment="1">
      <alignment horizontal="center" vertical="center" wrapText="1"/>
    </xf>
    <xf numFmtId="0" fontId="160" fillId="0" borderId="24" xfId="0" applyFont="1" applyBorder="1" applyAlignment="1">
      <alignment horizontal="center" vertical="center" wrapText="1"/>
    </xf>
    <xf numFmtId="165" fontId="160" fillId="0" borderId="31" xfId="0" applyNumberFormat="1" applyFont="1" applyBorder="1" applyAlignment="1">
      <alignment horizontal="center" vertical="center" wrapText="1"/>
    </xf>
    <xf numFmtId="165" fontId="160" fillId="0" borderId="26" xfId="0" applyNumberFormat="1" applyFont="1" applyBorder="1" applyAlignment="1">
      <alignment horizontal="center" vertical="center" wrapText="1"/>
    </xf>
    <xf numFmtId="165" fontId="160" fillId="0" borderId="21" xfId="0" applyNumberFormat="1" applyFont="1" applyBorder="1" applyAlignment="1">
      <alignment horizontal="center" vertical="center" wrapText="1"/>
    </xf>
    <xf numFmtId="165" fontId="160" fillId="0" borderId="22" xfId="0" applyNumberFormat="1" applyFont="1" applyBorder="1" applyAlignment="1">
      <alignment horizontal="center" vertical="center" wrapText="1"/>
    </xf>
    <xf numFmtId="165" fontId="160" fillId="0" borderId="24" xfId="0" applyNumberFormat="1" applyFont="1" applyBorder="1" applyAlignment="1">
      <alignment horizontal="center" vertical="center" wrapText="1"/>
    </xf>
    <xf numFmtId="165" fontId="160" fillId="0" borderId="20" xfId="0" applyNumberFormat="1" applyFont="1" applyBorder="1" applyAlignment="1">
      <alignment horizontal="center" vertical="center" wrapText="1"/>
    </xf>
    <xf numFmtId="165" fontId="160" fillId="0" borderId="23" xfId="0" applyNumberFormat="1"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2" borderId="30" xfId="0" applyFont="1" applyFill="1" applyBorder="1" applyAlignment="1">
      <alignment horizontal="right" vertical="center" wrapText="1"/>
    </xf>
    <xf numFmtId="0" fontId="153" fillId="0" borderId="22" xfId="0" applyFont="1" applyBorder="1" applyAlignment="1">
      <alignment vertical="center" wrapText="1"/>
    </xf>
    <xf numFmtId="0" fontId="153" fillId="0" borderId="23" xfId="0" applyFont="1" applyBorder="1" applyAlignment="1">
      <alignment vertical="center" wrapText="1"/>
    </xf>
    <xf numFmtId="0" fontId="23" fillId="0" borderId="30" xfId="0" applyFont="1" applyBorder="1" applyAlignment="1">
      <alignment horizontal="center" vertical="center" wrapText="1"/>
    </xf>
    <xf numFmtId="0" fontId="23" fillId="0" borderId="25" xfId="0" applyFont="1" applyBorder="1" applyAlignment="1">
      <alignment horizontal="center" vertical="center" wrapText="1"/>
    </xf>
    <xf numFmtId="0" fontId="21" fillId="2" borderId="29" xfId="0" applyFont="1" applyFill="1" applyBorder="1" applyAlignment="1">
      <alignment horizontal="left" vertical="center" wrapText="1" indent="3"/>
    </xf>
    <xf numFmtId="0" fontId="21" fillId="2" borderId="30" xfId="0" applyFont="1" applyFill="1" applyBorder="1" applyAlignment="1">
      <alignment horizontal="left" vertical="center" wrapText="1" indent="3"/>
    </xf>
    <xf numFmtId="0" fontId="21" fillId="2" borderId="25" xfId="0" applyFont="1" applyFill="1" applyBorder="1" applyAlignment="1">
      <alignment horizontal="left" vertical="center" wrapText="1" indent="3"/>
    </xf>
    <xf numFmtId="0" fontId="163" fillId="2" borderId="20" xfId="0" applyFont="1" applyFill="1" applyBorder="1" applyAlignment="1">
      <alignment vertical="center" wrapText="1"/>
    </xf>
    <xf numFmtId="0" fontId="163" fillId="2" borderId="27" xfId="0" applyFont="1" applyFill="1" applyBorder="1" applyAlignment="1">
      <alignment horizontal="left" vertical="center" wrapText="1" indent="8"/>
    </xf>
    <xf numFmtId="0" fontId="163" fillId="2" borderId="0" xfId="0" applyFont="1" applyFill="1" applyAlignment="1">
      <alignment horizontal="left" vertical="center" wrapText="1" indent="8"/>
    </xf>
    <xf numFmtId="0" fontId="163" fillId="2" borderId="17" xfId="0" applyFont="1" applyFill="1" applyBorder="1" applyAlignment="1">
      <alignment horizontal="left" vertical="center" wrapText="1" indent="8"/>
    </xf>
    <xf numFmtId="0" fontId="163" fillId="2" borderId="0" xfId="0" applyFont="1" applyFill="1" applyAlignment="1">
      <alignment vertical="top" wrapText="1"/>
    </xf>
    <xf numFmtId="0" fontId="37" fillId="2" borderId="19" xfId="0" applyFont="1" applyFill="1" applyBorder="1" applyAlignment="1">
      <alignment horizontal="left" vertical="center" wrapText="1" indent="1"/>
    </xf>
    <xf numFmtId="0" fontId="37" fillId="2" borderId="20" xfId="0" applyFont="1" applyFill="1" applyBorder="1" applyAlignment="1">
      <alignment horizontal="left" vertical="center" wrapText="1" indent="1"/>
    </xf>
    <xf numFmtId="0" fontId="37" fillId="2" borderId="21" xfId="0" applyFont="1" applyFill="1" applyBorder="1" applyAlignment="1">
      <alignment horizontal="left" vertical="center" wrapText="1" indent="1"/>
    </xf>
    <xf numFmtId="0" fontId="21" fillId="2" borderId="27" xfId="0" applyFont="1" applyFill="1" applyBorder="1" applyAlignment="1">
      <alignment vertical="center" wrapText="1"/>
    </xf>
    <xf numFmtId="0" fontId="21" fillId="2" borderId="0" xfId="0" applyFont="1" applyFill="1" applyAlignment="1">
      <alignment vertical="center" wrapText="1"/>
    </xf>
    <xf numFmtId="0" fontId="21" fillId="2" borderId="17" xfId="0" applyFont="1" applyFill="1" applyBorder="1" applyAlignment="1">
      <alignment vertical="center" wrapText="1"/>
    </xf>
    <xf numFmtId="0" fontId="21" fillId="2" borderId="27" xfId="0" applyFont="1" applyFill="1" applyBorder="1" applyAlignment="1">
      <alignment horizontal="left" vertical="center" wrapText="1" indent="2"/>
    </xf>
    <xf numFmtId="0" fontId="21" fillId="2" borderId="0" xfId="0" applyFont="1" applyFill="1" applyAlignment="1">
      <alignment horizontal="left" vertical="center" wrapText="1" indent="2"/>
    </xf>
    <xf numFmtId="0" fontId="21" fillId="2" borderId="17" xfId="0" applyFont="1" applyFill="1" applyBorder="1" applyAlignment="1">
      <alignment horizontal="left" vertical="center" wrapText="1" indent="2"/>
    </xf>
    <xf numFmtId="0" fontId="21" fillId="2" borderId="27" xfId="0" applyFont="1" applyFill="1" applyBorder="1" applyAlignment="1">
      <alignment vertical="top" wrapText="1"/>
    </xf>
    <xf numFmtId="0" fontId="21" fillId="2" borderId="0" xfId="0" applyFont="1" applyFill="1" applyAlignment="1">
      <alignment vertical="top" wrapText="1"/>
    </xf>
    <xf numFmtId="0" fontId="21" fillId="2" borderId="17" xfId="0" applyFont="1" applyFill="1" applyBorder="1" applyAlignment="1">
      <alignment vertical="top" wrapText="1"/>
    </xf>
    <xf numFmtId="0" fontId="21" fillId="2" borderId="22" xfId="0" applyFont="1" applyFill="1" applyBorder="1" applyAlignment="1">
      <alignment vertical="top" wrapText="1"/>
    </xf>
    <xf numFmtId="0" fontId="21" fillId="2" borderId="23" xfId="0" applyFont="1" applyFill="1" applyBorder="1" applyAlignment="1">
      <alignment vertical="top" wrapText="1"/>
    </xf>
    <xf numFmtId="0" fontId="21" fillId="2" borderId="24" xfId="0" applyFont="1" applyFill="1" applyBorder="1" applyAlignment="1">
      <alignment vertical="top" wrapText="1"/>
    </xf>
    <xf numFmtId="0" fontId="163" fillId="2" borderId="23" xfId="0" applyFont="1" applyFill="1" applyBorder="1" applyAlignment="1">
      <alignment vertical="top" wrapText="1"/>
    </xf>
    <xf numFmtId="0" fontId="21" fillId="2" borderId="19" xfId="0" applyFont="1" applyFill="1" applyBorder="1" applyAlignment="1">
      <alignment horizontal="center" vertical="top" wrapText="1"/>
    </xf>
    <xf numFmtId="0" fontId="21" fillId="2" borderId="21" xfId="0" applyFont="1" applyFill="1" applyBorder="1" applyAlignment="1">
      <alignment horizontal="center" vertical="top" wrapText="1"/>
    </xf>
    <xf numFmtId="0" fontId="21" fillId="2" borderId="27" xfId="0" applyFont="1" applyFill="1" applyBorder="1" applyAlignment="1">
      <alignment horizontal="center" vertical="top" wrapText="1"/>
    </xf>
    <xf numFmtId="0" fontId="21" fillId="2" borderId="17"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4" xfId="0" applyFont="1" applyFill="1" applyBorder="1" applyAlignment="1">
      <alignment horizontal="center" vertical="top" wrapText="1"/>
    </xf>
    <xf numFmtId="0" fontId="23" fillId="2" borderId="22" xfId="0" applyFont="1" applyFill="1" applyBorder="1" applyAlignment="1">
      <alignment horizontal="center" vertical="top" wrapText="1"/>
    </xf>
    <xf numFmtId="0" fontId="23" fillId="2" borderId="24" xfId="0" applyFont="1" applyFill="1" applyBorder="1" applyAlignment="1">
      <alignment horizontal="center" vertical="top" wrapText="1"/>
    </xf>
    <xf numFmtId="0" fontId="153" fillId="2" borderId="19" xfId="0" applyFont="1" applyFill="1" applyBorder="1" applyAlignment="1">
      <alignment horizontal="center" vertical="top" wrapText="1"/>
    </xf>
    <xf numFmtId="0" fontId="153" fillId="2" borderId="21" xfId="0" applyFont="1" applyFill="1" applyBorder="1" applyAlignment="1">
      <alignment horizontal="center" vertical="top" wrapText="1"/>
    </xf>
    <xf numFmtId="0" fontId="163" fillId="2" borderId="27" xfId="0" applyFont="1" applyFill="1" applyBorder="1" applyAlignment="1">
      <alignment horizontal="center" vertical="top" wrapText="1"/>
    </xf>
    <xf numFmtId="0" fontId="163" fillId="2" borderId="17" xfId="0" applyFont="1" applyFill="1" applyBorder="1" applyAlignment="1">
      <alignment horizontal="center" vertical="top" wrapText="1"/>
    </xf>
    <xf numFmtId="0" fontId="163" fillId="0" borderId="29" xfId="0" applyFont="1" applyBorder="1" applyAlignment="1">
      <alignment vertical="center" wrapText="1"/>
    </xf>
    <xf numFmtId="0" fontId="163" fillId="0" borderId="25" xfId="0" applyFont="1" applyBorder="1" applyAlignment="1">
      <alignment vertical="center" wrapText="1"/>
    </xf>
    <xf numFmtId="0" fontId="163" fillId="0" borderId="30" xfId="0" applyFont="1" applyBorder="1" applyAlignment="1">
      <alignment vertical="center" wrapText="1"/>
    </xf>
    <xf numFmtId="0" fontId="163" fillId="2" borderId="22" xfId="0" applyFont="1" applyFill="1" applyBorder="1" applyAlignment="1">
      <alignment horizontal="center" vertical="top" wrapText="1"/>
    </xf>
    <xf numFmtId="0" fontId="163" fillId="2" borderId="24" xfId="0" applyFont="1" applyFill="1" applyBorder="1" applyAlignment="1">
      <alignment horizontal="center" vertical="top"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25" xfId="0" applyFont="1" applyBorder="1" applyAlignment="1">
      <alignment horizontal="left" vertical="center" wrapText="1"/>
    </xf>
    <xf numFmtId="165" fontId="163" fillId="0" borderId="29" xfId="0" applyNumberFormat="1" applyFont="1" applyBorder="1" applyAlignment="1">
      <alignment horizontal="center" vertical="center" wrapText="1"/>
    </xf>
    <xf numFmtId="0" fontId="163" fillId="0" borderId="25" xfId="0" applyFont="1" applyBorder="1" applyAlignment="1">
      <alignment horizontal="center" vertical="center" wrapText="1"/>
    </xf>
    <xf numFmtId="0" fontId="163" fillId="0" borderId="30" xfId="0" applyFont="1" applyBorder="1" applyAlignment="1">
      <alignment horizontal="center" vertical="center" wrapText="1"/>
    </xf>
    <xf numFmtId="0" fontId="21" fillId="2" borderId="19" xfId="0" applyFont="1" applyFill="1" applyBorder="1" applyAlignment="1">
      <alignment horizontal="left" vertical="center" wrapText="1" indent="2"/>
    </xf>
    <xf numFmtId="0" fontId="21" fillId="2" borderId="21" xfId="0" applyFont="1" applyFill="1" applyBorder="1" applyAlignment="1">
      <alignment horizontal="left" vertical="center" wrapText="1" indent="2"/>
    </xf>
    <xf numFmtId="0" fontId="153" fillId="2" borderId="19" xfId="0" applyFont="1" applyFill="1" applyBorder="1" applyAlignment="1">
      <alignment vertical="center" wrapText="1"/>
    </xf>
    <xf numFmtId="0" fontId="153" fillId="2" borderId="21" xfId="0" applyFont="1" applyFill="1" applyBorder="1" applyAlignment="1">
      <alignment vertical="center" wrapText="1"/>
    </xf>
    <xf numFmtId="0" fontId="163" fillId="2" borderId="27" xfId="0" applyFont="1" applyFill="1" applyBorder="1" applyAlignment="1">
      <alignment horizontal="left" vertical="center" wrapText="1" indent="1"/>
    </xf>
    <xf numFmtId="0" fontId="163" fillId="2" borderId="17" xfId="0" applyFont="1" applyFill="1" applyBorder="1" applyAlignment="1">
      <alignment horizontal="left" vertical="center" wrapText="1" indent="1"/>
    </xf>
    <xf numFmtId="0" fontId="153" fillId="2" borderId="20" xfId="0" applyFont="1" applyFill="1" applyBorder="1" applyAlignment="1">
      <alignment vertical="center" wrapText="1"/>
    </xf>
    <xf numFmtId="0" fontId="163" fillId="2" borderId="27" xfId="0" applyFont="1" applyFill="1" applyBorder="1" applyAlignment="1">
      <alignment horizontal="left" vertical="center" wrapText="1" indent="3"/>
    </xf>
    <xf numFmtId="0" fontId="163" fillId="2" borderId="0" xfId="0" applyFont="1" applyFill="1" applyAlignment="1">
      <alignment horizontal="left" vertical="center" wrapText="1" indent="3"/>
    </xf>
    <xf numFmtId="0" fontId="163" fillId="2" borderId="17" xfId="0" applyFont="1" applyFill="1" applyBorder="1" applyAlignment="1">
      <alignment horizontal="left" vertical="center" wrapText="1" indent="3"/>
    </xf>
    <xf numFmtId="0" fontId="23" fillId="0" borderId="22" xfId="0" applyFont="1" applyBorder="1" applyAlignment="1">
      <alignment horizontal="left" vertical="center" wrapText="1"/>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165" fontId="23" fillId="0" borderId="22" xfId="0" applyNumberFormat="1" applyFont="1" applyBorder="1" applyAlignment="1">
      <alignment horizontal="center" vertical="center" wrapText="1"/>
    </xf>
    <xf numFmtId="165" fontId="23" fillId="0" borderId="23" xfId="0" applyNumberFormat="1" applyFont="1" applyBorder="1" applyAlignment="1">
      <alignment horizontal="center" vertical="center" wrapText="1"/>
    </xf>
    <xf numFmtId="165" fontId="23" fillId="0" borderId="24" xfId="0" applyNumberFormat="1" applyFont="1" applyBorder="1" applyAlignment="1">
      <alignment horizontal="center" vertical="center" wrapText="1"/>
    </xf>
    <xf numFmtId="0" fontId="37" fillId="2" borderId="19" xfId="0" applyFont="1" applyFill="1" applyBorder="1" applyAlignment="1">
      <alignment horizontal="justify" vertical="center" wrapText="1"/>
    </xf>
    <xf numFmtId="0" fontId="37" fillId="2" borderId="20" xfId="0" applyFont="1" applyFill="1" applyBorder="1" applyAlignment="1">
      <alignment horizontal="justify" vertical="center" wrapText="1"/>
    </xf>
    <xf numFmtId="0" fontId="37" fillId="2" borderId="21" xfId="0" applyFont="1" applyFill="1" applyBorder="1" applyAlignment="1">
      <alignment horizontal="justify" vertical="center" wrapText="1"/>
    </xf>
    <xf numFmtId="0" fontId="37" fillId="2" borderId="22" xfId="0" applyFont="1" applyFill="1" applyBorder="1" applyAlignment="1">
      <alignment horizontal="left" vertical="center" wrapText="1" indent="3"/>
    </xf>
    <xf numFmtId="0" fontId="37" fillId="2" borderId="23" xfId="0" applyFont="1" applyFill="1" applyBorder="1" applyAlignment="1">
      <alignment horizontal="left" vertical="center" wrapText="1" indent="3"/>
    </xf>
    <xf numFmtId="0" fontId="37" fillId="2" borderId="24" xfId="0" applyFont="1" applyFill="1" applyBorder="1" applyAlignment="1">
      <alignment horizontal="left" vertical="center" wrapText="1" indent="3"/>
    </xf>
    <xf numFmtId="0" fontId="37" fillId="2" borderId="22" xfId="0" applyFont="1" applyFill="1" applyBorder="1" applyAlignment="1">
      <alignment horizontal="left" vertical="center" wrapText="1" indent="2"/>
    </xf>
    <xf numFmtId="0" fontId="37" fillId="2" borderId="23" xfId="0" applyFont="1" applyFill="1" applyBorder="1" applyAlignment="1">
      <alignment horizontal="left" vertical="center" wrapText="1" indent="2"/>
    </xf>
    <xf numFmtId="0" fontId="37" fillId="2" borderId="24" xfId="0" applyFont="1" applyFill="1" applyBorder="1" applyAlignment="1">
      <alignment horizontal="left" vertical="center" wrapText="1" indent="2"/>
    </xf>
    <xf numFmtId="0" fontId="21" fillId="2" borderId="27" xfId="0" applyFont="1" applyFill="1" applyBorder="1" applyAlignment="1">
      <alignment horizontal="left" vertical="center" wrapText="1" indent="1"/>
    </xf>
    <xf numFmtId="0" fontId="21" fillId="2" borderId="0" xfId="0" applyFont="1" applyFill="1" applyAlignment="1">
      <alignment horizontal="left" vertical="center" wrapText="1" indent="1"/>
    </xf>
    <xf numFmtId="0" fontId="21" fillId="2" borderId="17" xfId="0" applyFont="1" applyFill="1" applyBorder="1" applyAlignment="1">
      <alignment horizontal="left" vertical="center" wrapText="1" indent="1"/>
    </xf>
    <xf numFmtId="0" fontId="21" fillId="2" borderId="19" xfId="0" applyFont="1" applyFill="1" applyBorder="1" applyAlignment="1">
      <alignment horizontal="left" vertical="center" wrapText="1" indent="9"/>
    </xf>
    <xf numFmtId="0" fontId="21" fillId="2" borderId="20" xfId="0" applyFont="1" applyFill="1" applyBorder="1" applyAlignment="1">
      <alignment horizontal="left" vertical="center" wrapText="1" indent="9"/>
    </xf>
    <xf numFmtId="0" fontId="21" fillId="2" borderId="21" xfId="0" applyFont="1" applyFill="1" applyBorder="1" applyAlignment="1">
      <alignment horizontal="left" vertical="center" wrapText="1" indent="9"/>
    </xf>
    <xf numFmtId="0" fontId="21" fillId="2" borderId="27" xfId="0" applyFont="1" applyFill="1" applyBorder="1" applyAlignment="1">
      <alignment horizontal="left" vertical="center" wrapText="1" indent="9"/>
    </xf>
    <xf numFmtId="0" fontId="21" fillId="2" borderId="0" xfId="0" applyFont="1" applyFill="1" applyAlignment="1">
      <alignment horizontal="left" vertical="center" wrapText="1" indent="9"/>
    </xf>
    <xf numFmtId="0" fontId="21" fillId="2" borderId="17" xfId="0" applyFont="1" applyFill="1" applyBorder="1" applyAlignment="1">
      <alignment horizontal="left" vertical="center" wrapText="1" indent="9"/>
    </xf>
    <xf numFmtId="0" fontId="21" fillId="2" borderId="19" xfId="0" applyFont="1" applyFill="1" applyBorder="1" applyAlignment="1">
      <alignment horizontal="left" vertical="center" wrapText="1" indent="1"/>
    </xf>
    <xf numFmtId="0" fontId="21" fillId="2" borderId="21" xfId="0" applyFont="1" applyFill="1" applyBorder="1" applyAlignment="1">
      <alignment horizontal="left" vertical="center" wrapText="1" indent="1"/>
    </xf>
    <xf numFmtId="0" fontId="159" fillId="0" borderId="22" xfId="0" applyFont="1" applyBorder="1" applyAlignment="1">
      <alignment horizontal="left" vertical="center" wrapText="1"/>
    </xf>
    <xf numFmtId="0" fontId="159" fillId="0" borderId="23" xfId="0" applyFont="1" applyBorder="1" applyAlignment="1">
      <alignment horizontal="left" vertical="center" wrapText="1"/>
    </xf>
    <xf numFmtId="0" fontId="159" fillId="0" borderId="24" xfId="0" applyFont="1" applyBorder="1" applyAlignment="1">
      <alignment horizontal="left" vertical="center" wrapText="1"/>
    </xf>
    <xf numFmtId="0" fontId="23" fillId="0" borderId="34" xfId="0" applyFont="1" applyBorder="1" applyAlignment="1">
      <alignment horizontal="left" vertical="center" wrapText="1"/>
    </xf>
    <xf numFmtId="0" fontId="23" fillId="0" borderId="10" xfId="0" applyFont="1" applyBorder="1" applyAlignment="1">
      <alignment horizontal="left" vertical="center" wrapText="1"/>
    </xf>
    <xf numFmtId="0" fontId="23" fillId="0" borderId="35" xfId="0" applyFont="1" applyBorder="1" applyAlignment="1">
      <alignment horizontal="left" vertical="center" wrapText="1"/>
    </xf>
    <xf numFmtId="0" fontId="21" fillId="2" borderId="37" xfId="0" applyFont="1" applyFill="1" applyBorder="1" applyAlignment="1">
      <alignment vertical="center" wrapText="1"/>
    </xf>
    <xf numFmtId="0" fontId="21" fillId="2" borderId="2" xfId="0" applyFont="1" applyFill="1" applyBorder="1" applyAlignment="1">
      <alignment vertical="center" wrapText="1"/>
    </xf>
    <xf numFmtId="0" fontId="21" fillId="2" borderId="16" xfId="0" applyFont="1" applyFill="1" applyBorder="1" applyAlignment="1">
      <alignment vertical="center" wrapText="1"/>
    </xf>
    <xf numFmtId="0" fontId="21" fillId="2" borderId="39" xfId="0" applyFont="1" applyFill="1" applyBorder="1" applyAlignment="1">
      <alignment horizontal="left" vertical="center" wrapText="1" indent="1"/>
    </xf>
    <xf numFmtId="0" fontId="21" fillId="2" borderId="6" xfId="0" applyFont="1" applyFill="1" applyBorder="1" applyAlignment="1">
      <alignment horizontal="left" vertical="center" wrapText="1" indent="1"/>
    </xf>
    <xf numFmtId="0" fontId="21" fillId="2" borderId="18" xfId="0" applyFont="1" applyFill="1" applyBorder="1" applyAlignment="1">
      <alignment horizontal="left" vertical="center" wrapText="1" indent="1"/>
    </xf>
    <xf numFmtId="0" fontId="21" fillId="2" borderId="37" xfId="0" applyFont="1" applyFill="1" applyBorder="1" applyAlignment="1">
      <alignment horizontal="left" vertical="center" wrapText="1" indent="9"/>
    </xf>
    <xf numFmtId="0" fontId="21" fillId="2" borderId="2" xfId="0" applyFont="1" applyFill="1" applyBorder="1" applyAlignment="1">
      <alignment horizontal="left" vertical="center" wrapText="1" indent="9"/>
    </xf>
    <xf numFmtId="0" fontId="21" fillId="2" borderId="16" xfId="0" applyFont="1" applyFill="1" applyBorder="1" applyAlignment="1">
      <alignment horizontal="left" vertical="center" wrapText="1" indent="9"/>
    </xf>
    <xf numFmtId="0" fontId="21" fillId="2" borderId="39" xfId="0" applyFont="1" applyFill="1" applyBorder="1" applyAlignment="1">
      <alignment horizontal="left" vertical="center" wrapText="1" indent="9"/>
    </xf>
    <xf numFmtId="0" fontId="21" fillId="2" borderId="6" xfId="0" applyFont="1" applyFill="1" applyBorder="1" applyAlignment="1">
      <alignment horizontal="left" vertical="center" wrapText="1" indent="9"/>
    </xf>
    <xf numFmtId="0" fontId="21" fillId="2" borderId="18" xfId="0" applyFont="1" applyFill="1" applyBorder="1" applyAlignment="1">
      <alignment horizontal="left" vertical="center" wrapText="1" indent="9"/>
    </xf>
    <xf numFmtId="0" fontId="21" fillId="2" borderId="37" xfId="0" applyFont="1" applyFill="1" applyBorder="1" applyAlignment="1">
      <alignment horizontal="left" vertical="center" wrapText="1" indent="3"/>
    </xf>
    <xf numFmtId="0" fontId="21" fillId="2" borderId="3" xfId="0" applyFont="1" applyFill="1" applyBorder="1" applyAlignment="1">
      <alignment horizontal="left" vertical="center" wrapText="1" indent="3"/>
    </xf>
    <xf numFmtId="0" fontId="21" fillId="2" borderId="39"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2" xfId="0" applyFont="1" applyFill="1" applyBorder="1" applyAlignment="1">
      <alignment horizontal="right" vertical="center" wrapText="1"/>
    </xf>
    <xf numFmtId="165" fontId="120" fillId="0" borderId="43" xfId="0" applyNumberFormat="1" applyFont="1" applyBorder="1" applyAlignment="1">
      <alignment horizontal="center" vertical="center" wrapText="1"/>
    </xf>
    <xf numFmtId="165" fontId="120" fillId="0" borderId="41" xfId="0" applyNumberFormat="1" applyFont="1" applyBorder="1" applyAlignment="1">
      <alignment horizontal="center" vertical="center" wrapText="1"/>
    </xf>
    <xf numFmtId="165" fontId="120" fillId="0" borderId="42" xfId="0" applyNumberFormat="1" applyFont="1" applyBorder="1" applyAlignment="1">
      <alignment horizontal="center" vertical="center" wrapText="1"/>
    </xf>
    <xf numFmtId="0" fontId="159" fillId="0" borderId="40" xfId="0" applyFont="1" applyBorder="1" applyAlignment="1">
      <alignment horizontal="left" vertical="center" wrapText="1"/>
    </xf>
    <xf numFmtId="0" fontId="159" fillId="0" borderId="41" xfId="0" applyFont="1" applyBorder="1" applyAlignment="1">
      <alignment horizontal="left" vertical="center" wrapText="1"/>
    </xf>
    <xf numFmtId="0" fontId="159" fillId="0" borderId="42" xfId="0" applyFont="1" applyBorder="1" applyAlignment="1">
      <alignment horizontal="left" vertical="center" wrapText="1"/>
    </xf>
    <xf numFmtId="165" fontId="159" fillId="0" borderId="43" xfId="0" applyNumberFormat="1" applyFont="1" applyBorder="1" applyAlignment="1">
      <alignment horizontal="center" vertical="center" wrapText="1"/>
    </xf>
    <xf numFmtId="165" fontId="159" fillId="0" borderId="41" xfId="0" applyNumberFormat="1" applyFont="1" applyBorder="1" applyAlignment="1">
      <alignment horizontal="center" vertical="center" wrapText="1"/>
    </xf>
    <xf numFmtId="165" fontId="159" fillId="0" borderId="42" xfId="0" applyNumberFormat="1" applyFont="1" applyBorder="1" applyAlignment="1">
      <alignment horizontal="center" vertical="center" wrapText="1"/>
    </xf>
    <xf numFmtId="10" fontId="23" fillId="0" borderId="31" xfId="0" applyNumberFormat="1" applyFont="1" applyBorder="1" applyAlignment="1">
      <alignment vertical="center" wrapText="1"/>
    </xf>
    <xf numFmtId="0" fontId="23" fillId="0" borderId="26" xfId="0" applyFont="1" applyBorder="1" applyAlignment="1">
      <alignment vertical="center" wrapText="1"/>
    </xf>
    <xf numFmtId="165" fontId="23" fillId="0" borderId="19" xfId="0" applyNumberFormat="1" applyFont="1" applyBorder="1" applyAlignment="1">
      <alignment vertical="center" wrapText="1"/>
    </xf>
    <xf numFmtId="165" fontId="23" fillId="0" borderId="21" xfId="0" applyNumberFormat="1" applyFont="1" applyBorder="1" applyAlignment="1">
      <alignment vertical="center" wrapText="1"/>
    </xf>
    <xf numFmtId="165" fontId="23" fillId="0" borderId="22" xfId="0" applyNumberFormat="1" applyFont="1" applyBorder="1" applyAlignment="1">
      <alignment vertical="center" wrapText="1"/>
    </xf>
    <xf numFmtId="165" fontId="23" fillId="0" borderId="24" xfId="0" applyNumberFormat="1" applyFont="1" applyBorder="1" applyAlignment="1">
      <alignment vertical="center" wrapText="1"/>
    </xf>
    <xf numFmtId="165" fontId="23" fillId="0" borderId="31" xfId="0" applyNumberFormat="1" applyFont="1" applyBorder="1" applyAlignment="1">
      <alignment vertical="center" wrapText="1"/>
    </xf>
    <xf numFmtId="165" fontId="23" fillId="0" borderId="26" xfId="0" applyNumberFormat="1" applyFont="1" applyBorder="1" applyAlignment="1">
      <alignment vertical="center" wrapText="1"/>
    </xf>
    <xf numFmtId="165" fontId="23" fillId="0" borderId="19" xfId="0" applyNumberFormat="1" applyFont="1" applyBorder="1" applyAlignment="1">
      <alignment horizontal="center" vertical="center" wrapText="1"/>
    </xf>
    <xf numFmtId="0" fontId="23" fillId="0" borderId="21" xfId="0" applyFont="1" applyBorder="1" applyAlignment="1">
      <alignment horizontal="center" vertical="center" wrapText="1"/>
    </xf>
    <xf numFmtId="0" fontId="23" fillId="0" borderId="24" xfId="0" applyFont="1" applyBorder="1" applyAlignment="1">
      <alignment horizontal="center" vertical="center" wrapText="1"/>
    </xf>
    <xf numFmtId="10" fontId="23" fillId="0" borderId="31" xfId="13" applyNumberFormat="1" applyFont="1" applyBorder="1" applyAlignment="1">
      <alignment vertical="center" wrapText="1"/>
    </xf>
    <xf numFmtId="10" fontId="23" fillId="0" borderId="26" xfId="13" applyNumberFormat="1" applyFont="1" applyBorder="1" applyAlignment="1">
      <alignment vertical="center" wrapText="1"/>
    </xf>
    <xf numFmtId="0" fontId="21" fillId="2" borderId="19" xfId="0" applyFont="1" applyFill="1" applyBorder="1" applyAlignment="1">
      <alignment horizontal="left" vertical="center" wrapText="1" indent="5"/>
    </xf>
    <xf numFmtId="0" fontId="21" fillId="2" borderId="20" xfId="0" applyFont="1" applyFill="1" applyBorder="1" applyAlignment="1">
      <alignment horizontal="left" vertical="center" wrapText="1" indent="5"/>
    </xf>
    <xf numFmtId="0" fontId="21" fillId="2" borderId="21" xfId="0" applyFont="1" applyFill="1" applyBorder="1" applyAlignment="1">
      <alignment horizontal="left" vertical="center" wrapText="1" indent="5"/>
    </xf>
    <xf numFmtId="0" fontId="21" fillId="2" borderId="22" xfId="0" applyFont="1" applyFill="1" applyBorder="1" applyAlignment="1">
      <alignment horizontal="left" vertical="center" wrapText="1" indent="5"/>
    </xf>
    <xf numFmtId="0" fontId="21" fillId="2" borderId="23" xfId="0" applyFont="1" applyFill="1" applyBorder="1" applyAlignment="1">
      <alignment horizontal="left" vertical="center" wrapText="1" indent="5"/>
    </xf>
    <xf numFmtId="0" fontId="21" fillId="2" borderId="24" xfId="0" applyFont="1" applyFill="1" applyBorder="1" applyAlignment="1">
      <alignment horizontal="left" vertical="center" wrapText="1" indent="5"/>
    </xf>
    <xf numFmtId="0" fontId="21" fillId="2" borderId="22" xfId="0" applyFont="1" applyFill="1" applyBorder="1" applyAlignment="1">
      <alignment horizontal="left" vertical="center" wrapText="1" indent="7"/>
    </xf>
    <xf numFmtId="0" fontId="21" fillId="2" borderId="24" xfId="0" applyFont="1" applyFill="1" applyBorder="1" applyAlignment="1">
      <alignment horizontal="left" vertical="center" wrapText="1" indent="7"/>
    </xf>
    <xf numFmtId="0" fontId="120" fillId="0" borderId="29" xfId="0" applyFont="1" applyBorder="1" applyAlignment="1">
      <alignment horizontal="center" vertical="center" wrapText="1"/>
    </xf>
    <xf numFmtId="0" fontId="120" fillId="0" borderId="30" xfId="0" applyFont="1" applyBorder="1" applyAlignment="1">
      <alignment horizontal="center" vertical="center" wrapText="1"/>
    </xf>
    <xf numFmtId="0" fontId="120" fillId="0" borderId="25" xfId="0" applyFont="1" applyBorder="1" applyAlignment="1">
      <alignment horizontal="center" vertical="center" wrapText="1"/>
    </xf>
    <xf numFmtId="165" fontId="120" fillId="0" borderId="29" xfId="0" applyNumberFormat="1" applyFont="1" applyBorder="1" applyAlignment="1">
      <alignment horizontal="center" vertical="center" wrapText="1"/>
    </xf>
    <xf numFmtId="165" fontId="120" fillId="0" borderId="25" xfId="0" applyNumberFormat="1" applyFont="1" applyBorder="1" applyAlignment="1">
      <alignment horizontal="center" vertical="center" wrapText="1"/>
    </xf>
    <xf numFmtId="165" fontId="120" fillId="0" borderId="19" xfId="0" applyNumberFormat="1" applyFont="1" applyBorder="1" applyAlignment="1">
      <alignment horizontal="center" vertical="center" wrapText="1"/>
    </xf>
    <xf numFmtId="165" fontId="120" fillId="0" borderId="21" xfId="0" applyNumberFormat="1" applyFont="1" applyBorder="1" applyAlignment="1">
      <alignment horizontal="center" vertical="center" wrapText="1"/>
    </xf>
    <xf numFmtId="165" fontId="120" fillId="0" borderId="22" xfId="0" applyNumberFormat="1" applyFont="1" applyBorder="1" applyAlignment="1">
      <alignment horizontal="center" vertical="center" wrapText="1"/>
    </xf>
    <xf numFmtId="165" fontId="120" fillId="0" borderId="24" xfId="0" applyNumberFormat="1" applyFont="1" applyBorder="1" applyAlignment="1">
      <alignment horizontal="center" vertical="center" wrapText="1"/>
    </xf>
    <xf numFmtId="165" fontId="120" fillId="0" borderId="31" xfId="0" applyNumberFormat="1" applyFont="1" applyBorder="1" applyAlignment="1">
      <alignment horizontal="center" vertical="center" wrapText="1"/>
    </xf>
    <xf numFmtId="165" fontId="120" fillId="0" borderId="26" xfId="0" applyNumberFormat="1" applyFont="1" applyBorder="1" applyAlignment="1">
      <alignment horizontal="center" vertical="center" wrapText="1"/>
    </xf>
    <xf numFmtId="10" fontId="21" fillId="0" borderId="31" xfId="13" applyNumberFormat="1" applyFont="1" applyBorder="1" applyAlignment="1">
      <alignment vertical="center" wrapText="1"/>
    </xf>
    <xf numFmtId="10" fontId="21" fillId="0" borderId="26" xfId="13" applyNumberFormat="1" applyFont="1" applyBorder="1" applyAlignment="1">
      <alignment vertical="center" wrapText="1"/>
    </xf>
    <xf numFmtId="0" fontId="21" fillId="0" borderId="29"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2" xfId="0" applyFont="1" applyBorder="1" applyAlignment="1">
      <alignment vertical="center" wrapText="1"/>
    </xf>
    <xf numFmtId="0" fontId="21" fillId="0" borderId="23" xfId="0" applyFont="1" applyBorder="1" applyAlignment="1">
      <alignment vertical="center" wrapText="1"/>
    </xf>
    <xf numFmtId="0" fontId="21" fillId="0" borderId="21" xfId="0" applyFont="1" applyBorder="1" applyAlignment="1">
      <alignment vertical="center" wrapText="1"/>
    </xf>
    <xf numFmtId="0" fontId="21" fillId="0" borderId="24" xfId="0" applyFont="1" applyBorder="1" applyAlignment="1">
      <alignment vertical="center" wrapText="1"/>
    </xf>
    <xf numFmtId="0" fontId="159" fillId="2" borderId="19" xfId="0" applyFont="1" applyFill="1" applyBorder="1" applyAlignment="1">
      <alignment vertical="center" wrapText="1"/>
    </xf>
    <xf numFmtId="0" fontId="159" fillId="2" borderId="21" xfId="0" applyFont="1" applyFill="1" applyBorder="1" applyAlignment="1">
      <alignment vertical="center" wrapText="1"/>
    </xf>
    <xf numFmtId="0" fontId="159" fillId="2" borderId="22" xfId="0" applyFont="1" applyFill="1" applyBorder="1" applyAlignment="1">
      <alignment vertical="center" wrapText="1"/>
    </xf>
    <xf numFmtId="0" fontId="159" fillId="2" borderId="24" xfId="0" applyFont="1" applyFill="1" applyBorder="1" applyAlignment="1">
      <alignment vertical="center" wrapText="1"/>
    </xf>
    <xf numFmtId="10" fontId="159" fillId="0" borderId="31" xfId="13" applyNumberFormat="1" applyFont="1" applyBorder="1" applyAlignment="1">
      <alignment vertical="center" wrapText="1"/>
    </xf>
    <xf numFmtId="10" fontId="159" fillId="0" borderId="26" xfId="13" applyNumberFormat="1" applyFont="1" applyBorder="1" applyAlignment="1">
      <alignment vertical="center" wrapText="1"/>
    </xf>
    <xf numFmtId="0" fontId="37" fillId="2" borderId="29" xfId="0" applyFont="1" applyFill="1" applyBorder="1" applyAlignment="1">
      <alignment horizontal="left" vertical="center" wrapText="1" indent="3"/>
    </xf>
    <xf numFmtId="0" fontId="37" fillId="2" borderId="30" xfId="0" applyFont="1" applyFill="1" applyBorder="1" applyAlignment="1">
      <alignment horizontal="left" vertical="center" wrapText="1" indent="3"/>
    </xf>
    <xf numFmtId="0" fontId="37" fillId="2" borderId="25" xfId="0" applyFont="1" applyFill="1" applyBorder="1" applyAlignment="1">
      <alignment horizontal="left" vertical="center" wrapText="1" indent="3"/>
    </xf>
    <xf numFmtId="0" fontId="160" fillId="0" borderId="29" xfId="0" applyFont="1" applyBorder="1" applyAlignment="1">
      <alignment horizontal="left" vertical="center" wrapText="1"/>
    </xf>
    <xf numFmtId="0" fontId="160" fillId="0" borderId="30" xfId="0" applyFont="1" applyBorder="1" applyAlignment="1">
      <alignment horizontal="left" vertical="center" wrapText="1"/>
    </xf>
    <xf numFmtId="0" fontId="160" fillId="0" borderId="25" xfId="0" applyFont="1" applyBorder="1" applyAlignment="1">
      <alignment horizontal="left" vertical="center" wrapText="1"/>
    </xf>
    <xf numFmtId="165" fontId="160" fillId="0" borderId="29" xfId="0" applyNumberFormat="1" applyFont="1" applyBorder="1" applyAlignment="1">
      <alignment horizontal="center" vertical="center" wrapText="1"/>
    </xf>
    <xf numFmtId="165" fontId="160" fillId="0" borderId="30" xfId="0" applyNumberFormat="1" applyFont="1" applyBorder="1" applyAlignment="1">
      <alignment horizontal="center" vertical="center" wrapText="1"/>
    </xf>
    <xf numFmtId="165" fontId="160" fillId="0" borderId="25" xfId="0" applyNumberFormat="1" applyFont="1" applyBorder="1" applyAlignment="1">
      <alignment horizontal="center" vertical="center" wrapText="1"/>
    </xf>
    <xf numFmtId="165" fontId="120" fillId="0" borderId="30" xfId="0" applyNumberFormat="1" applyFont="1" applyBorder="1" applyAlignment="1">
      <alignment horizontal="center" vertical="center" wrapText="1"/>
    </xf>
    <xf numFmtId="165" fontId="159" fillId="0" borderId="29" xfId="0" applyNumberFormat="1" applyFont="1" applyBorder="1" applyAlignment="1">
      <alignment horizontal="left" vertical="center" wrapText="1"/>
    </xf>
    <xf numFmtId="165" fontId="159" fillId="0" borderId="30" xfId="0" applyNumberFormat="1" applyFont="1" applyBorder="1" applyAlignment="1">
      <alignment horizontal="left" vertical="center" wrapText="1"/>
    </xf>
    <xf numFmtId="165" fontId="159" fillId="0" borderId="25" xfId="0" applyNumberFormat="1" applyFont="1" applyBorder="1" applyAlignment="1">
      <alignment horizontal="left" vertical="center" wrapText="1"/>
    </xf>
    <xf numFmtId="0" fontId="160" fillId="0" borderId="29" xfId="0" applyFont="1" applyBorder="1" applyAlignment="1">
      <alignment vertical="center" wrapText="1"/>
    </xf>
    <xf numFmtId="0" fontId="160" fillId="0" borderId="25" xfId="0" applyFont="1" applyBorder="1" applyAlignment="1">
      <alignment vertical="center" wrapText="1"/>
    </xf>
    <xf numFmtId="0" fontId="23" fillId="0" borderId="29" xfId="0" applyFont="1" applyBorder="1" applyAlignment="1">
      <alignment horizontal="center" vertical="center" wrapText="1"/>
    </xf>
    <xf numFmtId="165" fontId="37" fillId="0" borderId="29" xfId="0" applyNumberFormat="1" applyFont="1" applyBorder="1" applyAlignment="1">
      <alignment horizontal="center" vertical="center" wrapText="1"/>
    </xf>
    <xf numFmtId="165" fontId="37" fillId="0" borderId="30" xfId="0" applyNumberFormat="1" applyFont="1" applyBorder="1" applyAlignment="1">
      <alignment horizontal="center" vertical="center" wrapText="1"/>
    </xf>
    <xf numFmtId="165" fontId="37" fillId="0" borderId="25" xfId="0" applyNumberFormat="1" applyFont="1" applyBorder="1" applyAlignment="1">
      <alignment horizontal="center" vertical="center" wrapText="1"/>
    </xf>
    <xf numFmtId="165" fontId="21" fillId="0" borderId="19" xfId="0" applyNumberFormat="1" applyFont="1" applyBorder="1" applyAlignment="1">
      <alignment horizontal="center" vertical="center" wrapText="1"/>
    </xf>
    <xf numFmtId="165" fontId="21" fillId="0" borderId="20" xfId="0" applyNumberFormat="1" applyFont="1" applyBorder="1" applyAlignment="1">
      <alignment horizontal="center" vertical="center" wrapText="1"/>
    </xf>
    <xf numFmtId="165" fontId="21" fillId="0" borderId="21" xfId="0" applyNumberFormat="1" applyFont="1" applyBorder="1" applyAlignment="1">
      <alignment horizontal="center" vertical="center" wrapText="1"/>
    </xf>
    <xf numFmtId="165" fontId="21" fillId="0" borderId="22" xfId="0" applyNumberFormat="1" applyFont="1" applyBorder="1" applyAlignment="1">
      <alignment horizontal="center" vertical="center" wrapText="1"/>
    </xf>
    <xf numFmtId="165" fontId="21" fillId="0" borderId="23" xfId="0" applyNumberFormat="1" applyFont="1" applyBorder="1" applyAlignment="1">
      <alignment horizontal="center" vertical="center" wrapText="1"/>
    </xf>
    <xf numFmtId="165" fontId="21" fillId="0" borderId="24" xfId="0" applyNumberFormat="1" applyFont="1" applyBorder="1" applyAlignment="1">
      <alignment horizontal="center" vertical="center" wrapText="1"/>
    </xf>
    <xf numFmtId="0" fontId="163" fillId="0" borderId="29" xfId="0" applyFont="1" applyBorder="1" applyAlignment="1">
      <alignment horizontal="center" vertical="center" wrapText="1"/>
    </xf>
    <xf numFmtId="0" fontId="160" fillId="0" borderId="25" xfId="0" applyFont="1" applyBorder="1" applyAlignment="1">
      <alignment horizontal="center" vertical="center" wrapText="1"/>
    </xf>
    <xf numFmtId="0" fontId="160" fillId="0" borderId="29" xfId="0" applyFont="1" applyBorder="1" applyAlignment="1">
      <alignment horizontal="center" vertical="center" wrapText="1"/>
    </xf>
    <xf numFmtId="0" fontId="160" fillId="0" borderId="30" xfId="0" applyFont="1" applyBorder="1" applyAlignment="1">
      <alignment horizontal="center" vertical="center" wrapText="1"/>
    </xf>
    <xf numFmtId="49" fontId="162" fillId="0" borderId="29" xfId="0" applyNumberFormat="1" applyFont="1" applyBorder="1" applyAlignment="1">
      <alignment horizontal="center" vertical="center" wrapText="1"/>
    </xf>
    <xf numFmtId="49" fontId="162" fillId="0" borderId="25" xfId="0" applyNumberFormat="1" applyFont="1" applyBorder="1" applyAlignment="1">
      <alignment horizontal="center" vertical="center" wrapText="1"/>
    </xf>
    <xf numFmtId="49" fontId="162" fillId="0" borderId="30" xfId="0" applyNumberFormat="1" applyFont="1" applyBorder="1" applyAlignment="1">
      <alignment horizontal="center"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165" fontId="21" fillId="0" borderId="43" xfId="0" applyNumberFormat="1" applyFont="1" applyBorder="1" applyAlignment="1">
      <alignment horizontal="center" vertical="center" wrapText="1"/>
    </xf>
    <xf numFmtId="165" fontId="21" fillId="0" borderId="41" xfId="0" applyNumberFormat="1" applyFont="1" applyBorder="1" applyAlignment="1">
      <alignment horizontal="center" vertical="center" wrapText="1"/>
    </xf>
    <xf numFmtId="165" fontId="21" fillId="0" borderId="42" xfId="0" applyNumberFormat="1" applyFont="1" applyBorder="1" applyAlignment="1">
      <alignment horizontal="center" vertical="center" wrapText="1"/>
    </xf>
    <xf numFmtId="165" fontId="23" fillId="0" borderId="34" xfId="0" applyNumberFormat="1" applyFont="1" applyBorder="1" applyAlignment="1">
      <alignment horizontal="center" vertical="center" wrapText="1"/>
    </xf>
    <xf numFmtId="165" fontId="23" fillId="0" borderId="10" xfId="0" applyNumberFormat="1" applyFont="1" applyBorder="1" applyAlignment="1">
      <alignment horizontal="center" vertical="center" wrapText="1"/>
    </xf>
    <xf numFmtId="165" fontId="23" fillId="0" borderId="35"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0" fontId="153" fillId="0" borderId="0" xfId="0" applyFont="1" applyAlignment="1">
      <alignment horizontal="center" vertical="center" wrapText="1"/>
    </xf>
    <xf numFmtId="0" fontId="153" fillId="0" borderId="0" xfId="0" applyFont="1" applyAlignment="1">
      <alignment horizontal="center" wrapText="1"/>
    </xf>
    <xf numFmtId="165" fontId="159" fillId="0" borderId="22" xfId="0" applyNumberFormat="1" applyFont="1" applyBorder="1" applyAlignment="1">
      <alignment horizontal="center" vertical="center" wrapText="1"/>
    </xf>
    <xf numFmtId="165" fontId="159" fillId="0" borderId="23" xfId="0" applyNumberFormat="1" applyFont="1" applyBorder="1" applyAlignment="1">
      <alignment horizontal="center" vertical="center" wrapText="1"/>
    </xf>
    <xf numFmtId="165" fontId="159" fillId="0" borderId="24" xfId="0" applyNumberFormat="1" applyFont="1" applyBorder="1" applyAlignment="1">
      <alignment horizontal="center" vertical="center" wrapText="1"/>
    </xf>
    <xf numFmtId="165" fontId="120" fillId="0" borderId="40" xfId="0" applyNumberFormat="1" applyFont="1" applyBorder="1" applyAlignment="1">
      <alignment horizontal="left" vertical="center" wrapText="1"/>
    </xf>
    <xf numFmtId="0" fontId="120" fillId="0" borderId="41" xfId="0" applyFont="1" applyBorder="1" applyAlignment="1">
      <alignment horizontal="left" vertical="center" wrapText="1"/>
    </xf>
    <xf numFmtId="0" fontId="120" fillId="0" borderId="42" xfId="0" applyFont="1" applyBorder="1" applyAlignment="1">
      <alignment horizontal="left" vertical="center" wrapText="1"/>
    </xf>
    <xf numFmtId="2" fontId="159" fillId="2" borderId="29" xfId="0" applyNumberFormat="1" applyFont="1" applyFill="1" applyBorder="1" applyAlignment="1">
      <alignment vertical="center" wrapText="1"/>
    </xf>
    <xf numFmtId="2" fontId="159" fillId="2" borderId="25" xfId="0" applyNumberFormat="1" applyFont="1" applyFill="1" applyBorder="1" applyAlignment="1">
      <alignment vertical="center" wrapText="1"/>
    </xf>
    <xf numFmtId="165" fontId="159" fillId="0" borderId="19" xfId="0" applyNumberFormat="1" applyFont="1" applyBorder="1" applyAlignment="1">
      <alignment vertical="center" wrapText="1"/>
    </xf>
    <xf numFmtId="165" fontId="159" fillId="0" borderId="21" xfId="0" applyNumberFormat="1" applyFont="1" applyBorder="1" applyAlignment="1">
      <alignment vertical="center" wrapText="1"/>
    </xf>
    <xf numFmtId="165" fontId="159" fillId="0" borderId="22" xfId="0" applyNumberFormat="1" applyFont="1" applyBorder="1" applyAlignment="1">
      <alignment vertical="center" wrapText="1"/>
    </xf>
    <xf numFmtId="165" fontId="159" fillId="0" borderId="24" xfId="0" applyNumberFormat="1" applyFont="1" applyBorder="1" applyAlignment="1">
      <alignment vertical="center" wrapText="1"/>
    </xf>
    <xf numFmtId="0" fontId="21" fillId="2" borderId="19" xfId="0" applyFont="1" applyFill="1" applyBorder="1" applyAlignment="1">
      <alignment horizontal="justify" vertical="center" wrapText="1"/>
    </xf>
    <xf numFmtId="0" fontId="21" fillId="2" borderId="20" xfId="0" applyFont="1" applyFill="1" applyBorder="1" applyAlignment="1">
      <alignment horizontal="justify" vertical="center" wrapText="1"/>
    </xf>
    <xf numFmtId="0" fontId="21" fillId="2" borderId="21" xfId="0" applyFont="1" applyFill="1" applyBorder="1" applyAlignment="1">
      <alignment horizontal="justify" vertical="center" wrapText="1"/>
    </xf>
    <xf numFmtId="0" fontId="21" fillId="2" borderId="23" xfId="0" applyFont="1" applyFill="1" applyBorder="1" applyAlignment="1">
      <alignment horizontal="justify" vertical="center" wrapText="1"/>
    </xf>
    <xf numFmtId="165" fontId="159" fillId="0" borderId="31" xfId="0" applyNumberFormat="1" applyFont="1" applyBorder="1" applyAlignment="1">
      <alignment vertical="center" wrapText="1"/>
    </xf>
    <xf numFmtId="165" fontId="159" fillId="0" borderId="26" xfId="0" applyNumberFormat="1" applyFont="1" applyBorder="1" applyAlignment="1">
      <alignment vertical="center" wrapText="1"/>
    </xf>
    <xf numFmtId="0" fontId="159" fillId="2" borderId="29" xfId="0" applyFont="1" applyFill="1" applyBorder="1" applyAlignment="1">
      <alignment vertical="center" wrapText="1"/>
    </xf>
    <xf numFmtId="0" fontId="159" fillId="2" borderId="25" xfId="0" applyFont="1" applyFill="1" applyBorder="1" applyAlignment="1">
      <alignment vertical="center" wrapText="1"/>
    </xf>
    <xf numFmtId="0" fontId="21" fillId="0" borderId="0" xfId="0" applyFont="1" applyAlignment="1">
      <alignment horizontal="left" vertical="center" wrapText="1"/>
    </xf>
    <xf numFmtId="0" fontId="21" fillId="4" borderId="0" xfId="0" applyFont="1" applyFill="1" applyAlignment="1">
      <alignment horizontal="left" vertical="center" wrapText="1"/>
    </xf>
    <xf numFmtId="0" fontId="100" fillId="0" borderId="0" xfId="0" applyFont="1" applyAlignment="1">
      <alignment horizontal="center" vertical="center" wrapText="1"/>
    </xf>
    <xf numFmtId="0" fontId="108" fillId="0" borderId="0" xfId="0" applyFont="1" applyAlignment="1">
      <alignment horizontal="center" vertical="center" wrapText="1"/>
    </xf>
    <xf numFmtId="0" fontId="2" fillId="0" borderId="0" xfId="0" applyFont="1" applyAlignment="1">
      <alignment horizontal="center" wrapText="1"/>
    </xf>
    <xf numFmtId="0" fontId="16" fillId="0" borderId="0" xfId="0" applyFont="1" applyAlignment="1">
      <alignment horizontal="center" wrapText="1"/>
    </xf>
    <xf numFmtId="0" fontId="57" fillId="0" borderId="29" xfId="0" applyFont="1" applyBorder="1" applyAlignment="1">
      <alignment vertical="center" wrapText="1"/>
    </xf>
    <xf numFmtId="0" fontId="57" fillId="0" borderId="30" xfId="0" applyFont="1" applyBorder="1" applyAlignment="1">
      <alignment vertical="center" wrapText="1"/>
    </xf>
    <xf numFmtId="0" fontId="57" fillId="0" borderId="25" xfId="0" applyFont="1" applyBorder="1" applyAlignment="1">
      <alignment vertical="center" wrapText="1"/>
    </xf>
    <xf numFmtId="0" fontId="55" fillId="2" borderId="29" xfId="0" applyFont="1" applyFill="1" applyBorder="1" applyAlignment="1">
      <alignment vertical="center" wrapText="1"/>
    </xf>
    <xf numFmtId="0" fontId="55" fillId="2" borderId="30" xfId="0" applyFont="1" applyFill="1" applyBorder="1" applyAlignment="1">
      <alignment vertical="center" wrapText="1"/>
    </xf>
    <xf numFmtId="0" fontId="55" fillId="2" borderId="25" xfId="0" applyFont="1" applyFill="1" applyBorder="1" applyAlignment="1">
      <alignment vertical="center" wrapText="1"/>
    </xf>
    <xf numFmtId="0" fontId="72" fillId="0" borderId="29" xfId="0" applyFont="1" applyBorder="1" applyAlignment="1">
      <alignment vertical="center" wrapText="1"/>
    </xf>
    <xf numFmtId="0" fontId="72" fillId="0" borderId="25" xfId="0" applyFont="1" applyBorder="1" applyAlignment="1">
      <alignment vertical="center" wrapText="1"/>
    </xf>
    <xf numFmtId="0" fontId="72" fillId="0" borderId="29" xfId="0" applyFont="1" applyBorder="1" applyAlignment="1">
      <alignment horizontal="left" vertical="center" wrapText="1"/>
    </xf>
    <xf numFmtId="0" fontId="72" fillId="0" borderId="30" xfId="0" applyFont="1" applyBorder="1" applyAlignment="1">
      <alignment horizontal="left" vertical="center" wrapText="1"/>
    </xf>
    <xf numFmtId="0" fontId="72" fillId="0" borderId="25" xfId="0" applyFont="1" applyBorder="1" applyAlignment="1">
      <alignment horizontal="left" vertical="center" wrapText="1"/>
    </xf>
    <xf numFmtId="165" fontId="72" fillId="0" borderId="29" xfId="0" applyNumberFormat="1" applyFont="1" applyBorder="1" applyAlignment="1">
      <alignment horizontal="center" vertical="center" wrapText="1"/>
    </xf>
    <xf numFmtId="165" fontId="72" fillId="0" borderId="30" xfId="0" applyNumberFormat="1" applyFont="1" applyBorder="1" applyAlignment="1">
      <alignment horizontal="center" vertical="center" wrapText="1"/>
    </xf>
    <xf numFmtId="165" fontId="72" fillId="0" borderId="25" xfId="0" applyNumberFormat="1" applyFont="1" applyBorder="1" applyAlignment="1">
      <alignment horizontal="center" vertical="center" wrapText="1"/>
    </xf>
    <xf numFmtId="0" fontId="71" fillId="0" borderId="29" xfId="0" applyFont="1" applyBorder="1" applyAlignment="1">
      <alignment vertical="center" wrapText="1"/>
    </xf>
    <xf numFmtId="0" fontId="71" fillId="0" borderId="25" xfId="0" applyFont="1" applyBorder="1" applyAlignment="1">
      <alignment vertical="center" wrapText="1"/>
    </xf>
    <xf numFmtId="0" fontId="71" fillId="0" borderId="30" xfId="0" applyFont="1" applyBorder="1" applyAlignment="1">
      <alignment vertical="center" wrapText="1"/>
    </xf>
    <xf numFmtId="165" fontId="71" fillId="0" borderId="29" xfId="0" applyNumberFormat="1" applyFont="1" applyBorder="1" applyAlignment="1">
      <alignment horizontal="center" vertical="center" wrapText="1"/>
    </xf>
    <xf numFmtId="165" fontId="71" fillId="0" borderId="30" xfId="0" applyNumberFormat="1" applyFont="1" applyBorder="1" applyAlignment="1">
      <alignment horizontal="center" vertical="center" wrapText="1"/>
    </xf>
    <xf numFmtId="165" fontId="71" fillId="0" borderId="25" xfId="0" applyNumberFormat="1" applyFont="1" applyBorder="1" applyAlignment="1">
      <alignment horizontal="center" vertical="center" wrapText="1"/>
    </xf>
    <xf numFmtId="0" fontId="72" fillId="0" borderId="30" xfId="0" applyFont="1" applyBorder="1" applyAlignment="1">
      <alignment vertical="center" wrapText="1"/>
    </xf>
    <xf numFmtId="0" fontId="55" fillId="2" borderId="19" xfId="0" applyFont="1" applyFill="1" applyBorder="1" applyAlignment="1">
      <alignment horizontal="center" vertical="center" wrapText="1"/>
    </xf>
    <xf numFmtId="0" fontId="55" fillId="2" borderId="20" xfId="0" applyFont="1" applyFill="1" applyBorder="1" applyAlignment="1">
      <alignment horizontal="center" vertical="center" wrapText="1"/>
    </xf>
    <xf numFmtId="0" fontId="55" fillId="2" borderId="21" xfId="0" applyFont="1" applyFill="1" applyBorder="1" applyAlignment="1">
      <alignment horizontal="center" vertical="center" wrapText="1"/>
    </xf>
    <xf numFmtId="0" fontId="55" fillId="0" borderId="19" xfId="0" applyFont="1" applyBorder="1" applyAlignment="1">
      <alignment vertical="center" wrapText="1"/>
    </xf>
    <xf numFmtId="0" fontId="55" fillId="0" borderId="20" xfId="0" applyFont="1" applyBorder="1" applyAlignment="1">
      <alignment vertical="center" wrapText="1"/>
    </xf>
    <xf numFmtId="0" fontId="55" fillId="0" borderId="21" xfId="0" applyFont="1" applyBorder="1" applyAlignment="1">
      <alignment vertical="center" wrapText="1"/>
    </xf>
    <xf numFmtId="0" fontId="55" fillId="0" borderId="22" xfId="0" applyFont="1" applyBorder="1" applyAlignment="1">
      <alignment vertical="center" wrapText="1"/>
    </xf>
    <xf numFmtId="0" fontId="55" fillId="0" borderId="23" xfId="0" applyFont="1" applyBorder="1" applyAlignment="1">
      <alignment vertical="center" wrapText="1"/>
    </xf>
    <xf numFmtId="0" fontId="55" fillId="0" borderId="24" xfId="0" applyFont="1" applyBorder="1" applyAlignment="1">
      <alignment vertical="center" wrapText="1"/>
    </xf>
    <xf numFmtId="0" fontId="55" fillId="2" borderId="22" xfId="0" applyFont="1" applyFill="1" applyBorder="1" applyAlignment="1">
      <alignment horizontal="center" vertical="center" wrapText="1"/>
    </xf>
    <xf numFmtId="0" fontId="55" fillId="2" borderId="23" xfId="0" applyFont="1" applyFill="1" applyBorder="1" applyAlignment="1">
      <alignment horizontal="center" vertical="center" wrapText="1"/>
    </xf>
    <xf numFmtId="0" fontId="55" fillId="2" borderId="24" xfId="0" applyFont="1" applyFill="1" applyBorder="1" applyAlignment="1">
      <alignment horizontal="center" vertical="center" wrapText="1"/>
    </xf>
    <xf numFmtId="0" fontId="55" fillId="2" borderId="29" xfId="0" applyFont="1" applyFill="1" applyBorder="1" applyAlignment="1">
      <alignment horizontal="left" vertical="center" wrapText="1" indent="1"/>
    </xf>
    <xf numFmtId="0" fontId="55" fillId="2" borderId="30" xfId="0" applyFont="1" applyFill="1" applyBorder="1" applyAlignment="1">
      <alignment horizontal="left" vertical="center" wrapText="1" indent="1"/>
    </xf>
    <xf numFmtId="0" fontId="55" fillId="2" borderId="25" xfId="0" applyFont="1" applyFill="1" applyBorder="1" applyAlignment="1">
      <alignment horizontal="left" vertical="center" wrapText="1" indent="1"/>
    </xf>
    <xf numFmtId="0" fontId="57" fillId="2" borderId="29" xfId="0" applyFont="1" applyFill="1" applyBorder="1" applyAlignment="1">
      <alignment horizontal="left" vertical="center" wrapText="1" indent="5"/>
    </xf>
    <xf numFmtId="0" fontId="57" fillId="2" borderId="25" xfId="0" applyFont="1" applyFill="1" applyBorder="1" applyAlignment="1">
      <alignment horizontal="left" vertical="center" wrapText="1" indent="5"/>
    </xf>
    <xf numFmtId="0" fontId="57" fillId="2" borderId="29" xfId="0" applyFont="1" applyFill="1" applyBorder="1" applyAlignment="1">
      <alignment horizontal="left" vertical="center" wrapText="1" indent="6"/>
    </xf>
    <xf numFmtId="0" fontId="57" fillId="2" borderId="30" xfId="0" applyFont="1" applyFill="1" applyBorder="1" applyAlignment="1">
      <alignment horizontal="left" vertical="center" wrapText="1" indent="6"/>
    </xf>
    <xf numFmtId="0" fontId="57" fillId="2" borderId="25" xfId="0" applyFont="1" applyFill="1" applyBorder="1" applyAlignment="1">
      <alignment horizontal="left" vertical="center" wrapText="1" indent="6"/>
    </xf>
    <xf numFmtId="0" fontId="57" fillId="2" borderId="29" xfId="0" applyFont="1" applyFill="1" applyBorder="1" applyAlignment="1">
      <alignment horizontal="left" vertical="center" wrapText="1" indent="1"/>
    </xf>
    <xf numFmtId="0" fontId="57" fillId="2" borderId="30" xfId="0" applyFont="1" applyFill="1" applyBorder="1" applyAlignment="1">
      <alignment horizontal="left" vertical="center" wrapText="1" indent="1"/>
    </xf>
    <xf numFmtId="0" fontId="57" fillId="2" borderId="25" xfId="0" applyFont="1" applyFill="1" applyBorder="1" applyAlignment="1">
      <alignment horizontal="left" vertical="center" wrapText="1" indent="1"/>
    </xf>
    <xf numFmtId="0" fontId="71" fillId="0" borderId="29" xfId="0" applyFont="1" applyBorder="1" applyAlignment="1">
      <alignment horizontal="left" vertical="center" wrapText="1"/>
    </xf>
    <xf numFmtId="0" fontId="71" fillId="0" borderId="30" xfId="0" applyFont="1" applyBorder="1" applyAlignment="1">
      <alignment horizontal="left" vertical="center" wrapText="1"/>
    </xf>
    <xf numFmtId="0" fontId="71" fillId="0" borderId="25" xfId="0" applyFont="1" applyBorder="1" applyAlignment="1">
      <alignment horizontal="left" vertical="center" wrapText="1"/>
    </xf>
    <xf numFmtId="0" fontId="75" fillId="0" borderId="29" xfId="0" applyFont="1" applyBorder="1" applyAlignment="1">
      <alignment vertical="center" wrapText="1"/>
    </xf>
    <xf numFmtId="0" fontId="75" fillId="0" borderId="25" xfId="0" applyFont="1" applyBorder="1" applyAlignment="1">
      <alignment vertical="center" wrapText="1"/>
    </xf>
    <xf numFmtId="0" fontId="75" fillId="0" borderId="29" xfId="0" applyFont="1" applyBorder="1" applyAlignment="1">
      <alignment horizontal="left" vertical="center" wrapText="1"/>
    </xf>
    <xf numFmtId="0" fontId="75" fillId="0" borderId="30" xfId="0" applyFont="1" applyBorder="1" applyAlignment="1">
      <alignment horizontal="left" vertical="center" wrapText="1"/>
    </xf>
    <xf numFmtId="0" fontId="75" fillId="0" borderId="25" xfId="0" applyFont="1" applyBorder="1" applyAlignment="1">
      <alignment horizontal="left" vertical="center" wrapText="1"/>
    </xf>
    <xf numFmtId="165" fontId="75" fillId="0" borderId="29" xfId="0" applyNumberFormat="1" applyFont="1" applyBorder="1" applyAlignment="1">
      <alignment horizontal="center" vertical="center" wrapText="1"/>
    </xf>
    <xf numFmtId="165" fontId="75" fillId="0" borderId="30" xfId="0" applyNumberFormat="1" applyFont="1" applyBorder="1" applyAlignment="1">
      <alignment horizontal="center" vertical="center" wrapText="1"/>
    </xf>
    <xf numFmtId="165" fontId="75" fillId="0" borderId="25" xfId="0" applyNumberFormat="1" applyFont="1" applyBorder="1" applyAlignment="1">
      <alignment horizontal="center" vertical="center" wrapText="1"/>
    </xf>
    <xf numFmtId="0" fontId="76" fillId="0" borderId="29" xfId="0" applyFont="1" applyBorder="1" applyAlignment="1">
      <alignment vertical="center" wrapText="1"/>
    </xf>
    <xf numFmtId="0" fontId="76" fillId="0" borderId="25" xfId="0" applyFont="1" applyBorder="1" applyAlignment="1">
      <alignment vertical="center" wrapText="1"/>
    </xf>
    <xf numFmtId="0" fontId="76" fillId="0" borderId="30" xfId="0" applyFont="1" applyBorder="1" applyAlignment="1">
      <alignment vertical="center" wrapText="1"/>
    </xf>
    <xf numFmtId="165" fontId="76" fillId="0" borderId="29" xfId="0" applyNumberFormat="1" applyFont="1" applyBorder="1" applyAlignment="1">
      <alignment horizontal="center" vertical="center" wrapText="1"/>
    </xf>
    <xf numFmtId="165" fontId="76" fillId="0" borderId="30" xfId="0" applyNumberFormat="1" applyFont="1" applyBorder="1" applyAlignment="1">
      <alignment horizontal="center" vertical="center" wrapText="1"/>
    </xf>
    <xf numFmtId="165" fontId="76" fillId="0" borderId="25" xfId="0" applyNumberFormat="1" applyFont="1" applyBorder="1" applyAlignment="1">
      <alignment horizontal="center" vertical="center" wrapText="1"/>
    </xf>
    <xf numFmtId="0" fontId="59" fillId="0" borderId="29" xfId="0" applyFont="1" applyBorder="1" applyAlignment="1">
      <alignment vertical="center" wrapText="1"/>
    </xf>
    <xf numFmtId="0" fontId="59" fillId="0" borderId="25" xfId="0" applyFont="1" applyBorder="1" applyAlignment="1">
      <alignment vertical="center" wrapText="1"/>
    </xf>
    <xf numFmtId="0" fontId="59" fillId="0" borderId="30" xfId="0" applyFont="1" applyBorder="1" applyAlignment="1">
      <alignment vertical="center" wrapText="1"/>
    </xf>
    <xf numFmtId="165" fontId="59" fillId="0" borderId="29" xfId="0" applyNumberFormat="1" applyFont="1" applyBorder="1" applyAlignment="1">
      <alignment horizontal="center" vertical="center" wrapText="1"/>
    </xf>
    <xf numFmtId="165" fontId="59" fillId="0" borderId="30" xfId="0" applyNumberFormat="1" applyFont="1" applyBorder="1" applyAlignment="1">
      <alignment horizontal="center" vertical="center" wrapText="1"/>
    </xf>
    <xf numFmtId="165" fontId="59" fillId="0" borderId="25" xfId="0" applyNumberFormat="1" applyFont="1" applyBorder="1" applyAlignment="1">
      <alignment horizontal="center" vertical="center" wrapText="1"/>
    </xf>
    <xf numFmtId="165" fontId="71" fillId="0" borderId="29" xfId="0" applyNumberFormat="1" applyFont="1" applyBorder="1" applyAlignment="1">
      <alignment horizontal="left" vertical="center" wrapText="1"/>
    </xf>
    <xf numFmtId="165" fontId="71" fillId="0" borderId="30" xfId="0" applyNumberFormat="1" applyFont="1" applyBorder="1" applyAlignment="1">
      <alignment horizontal="left" vertical="center" wrapText="1"/>
    </xf>
    <xf numFmtId="165" fontId="71" fillId="0" borderId="25" xfId="0" applyNumberFormat="1" applyFont="1" applyBorder="1" applyAlignment="1">
      <alignment horizontal="left" vertical="center" wrapText="1"/>
    </xf>
    <xf numFmtId="165" fontId="59" fillId="0" borderId="29" xfId="0" applyNumberFormat="1" applyFont="1" applyBorder="1" applyAlignment="1">
      <alignment vertical="center" wrapText="1"/>
    </xf>
    <xf numFmtId="165" fontId="59" fillId="0" borderId="30" xfId="0" applyNumberFormat="1" applyFont="1" applyBorder="1" applyAlignment="1">
      <alignment vertical="center" wrapText="1"/>
    </xf>
    <xf numFmtId="165" fontId="59" fillId="0" borderId="25" xfId="0" applyNumberFormat="1" applyFont="1" applyBorder="1" applyAlignment="1">
      <alignment vertical="center" wrapText="1"/>
    </xf>
    <xf numFmtId="0" fontId="57" fillId="2" borderId="29" xfId="0" applyFont="1" applyFill="1" applyBorder="1" applyAlignment="1">
      <alignment horizontal="right" vertical="center" wrapText="1"/>
    </xf>
    <xf numFmtId="0" fontId="57" fillId="2" borderId="30" xfId="0" applyFont="1" applyFill="1" applyBorder="1" applyAlignment="1">
      <alignment horizontal="right" vertical="center" wrapText="1"/>
    </xf>
    <xf numFmtId="0" fontId="57" fillId="2" borderId="25" xfId="0" applyFont="1" applyFill="1" applyBorder="1" applyAlignment="1">
      <alignment horizontal="right" vertical="center" wrapText="1"/>
    </xf>
    <xf numFmtId="165" fontId="77" fillId="0" borderId="29" xfId="0" applyNumberFormat="1" applyFont="1" applyBorder="1" applyAlignment="1">
      <alignment horizontal="center" vertical="center" wrapText="1"/>
    </xf>
    <xf numFmtId="165" fontId="77" fillId="0" borderId="30" xfId="0" applyNumberFormat="1" applyFont="1" applyBorder="1" applyAlignment="1">
      <alignment horizontal="center" vertical="center" wrapText="1"/>
    </xf>
    <xf numFmtId="165" fontId="77" fillId="0" borderId="25" xfId="0" applyNumberFormat="1" applyFont="1" applyBorder="1" applyAlignment="1">
      <alignment horizontal="center" vertical="center" wrapText="1"/>
    </xf>
    <xf numFmtId="0" fontId="57" fillId="2" borderId="19" xfId="0" applyFont="1" applyFill="1" applyBorder="1" applyAlignment="1">
      <alignment vertical="center" wrapText="1"/>
    </xf>
    <xf numFmtId="0" fontId="57" fillId="2" borderId="20" xfId="0" applyFont="1" applyFill="1" applyBorder="1" applyAlignment="1">
      <alignment vertical="center" wrapText="1"/>
    </xf>
    <xf numFmtId="0" fontId="57" fillId="2" borderId="21" xfId="0" applyFont="1" applyFill="1" applyBorder="1" applyAlignment="1">
      <alignment vertical="center" wrapText="1"/>
    </xf>
    <xf numFmtId="165" fontId="60" fillId="0" borderId="19" xfId="0" applyNumberFormat="1" applyFont="1" applyBorder="1" applyAlignment="1">
      <alignment horizontal="center" vertical="center" wrapText="1"/>
    </xf>
    <xf numFmtId="165" fontId="60" fillId="0" borderId="20" xfId="0" applyNumberFormat="1" applyFont="1" applyBorder="1" applyAlignment="1">
      <alignment horizontal="center" vertical="center" wrapText="1"/>
    </xf>
    <xf numFmtId="165" fontId="60" fillId="0" borderId="21" xfId="0" applyNumberFormat="1" applyFont="1" applyBorder="1" applyAlignment="1">
      <alignment horizontal="center" vertical="center" wrapText="1"/>
    </xf>
    <xf numFmtId="165" fontId="60" fillId="0" borderId="22" xfId="0" applyNumberFormat="1" applyFont="1" applyBorder="1" applyAlignment="1">
      <alignment horizontal="center" vertical="center" wrapText="1"/>
    </xf>
    <xf numFmtId="165" fontId="60" fillId="0" borderId="23" xfId="0" applyNumberFormat="1" applyFont="1" applyBorder="1" applyAlignment="1">
      <alignment horizontal="center" vertical="center" wrapText="1"/>
    </xf>
    <xf numFmtId="165" fontId="60" fillId="0" borderId="24" xfId="0" applyNumberFormat="1" applyFont="1" applyBorder="1" applyAlignment="1">
      <alignment horizontal="center" vertical="center" wrapText="1"/>
    </xf>
    <xf numFmtId="0" fontId="57" fillId="2" borderId="22" xfId="0" applyFont="1" applyFill="1" applyBorder="1" applyAlignment="1">
      <alignment vertical="center" wrapText="1"/>
    </xf>
    <xf numFmtId="0" fontId="57" fillId="2" borderId="23" xfId="0" applyFont="1" applyFill="1" applyBorder="1" applyAlignment="1">
      <alignment vertical="center" wrapText="1"/>
    </xf>
    <xf numFmtId="0" fontId="57" fillId="2" borderId="24" xfId="0" applyFont="1" applyFill="1" applyBorder="1" applyAlignment="1">
      <alignment vertical="center" wrapText="1"/>
    </xf>
    <xf numFmtId="0" fontId="57" fillId="2" borderId="29" xfId="0" applyFont="1" applyFill="1" applyBorder="1" applyAlignment="1">
      <alignment vertical="center" wrapText="1"/>
    </xf>
    <xf numFmtId="0" fontId="57" fillId="2" borderId="30" xfId="0" applyFont="1" applyFill="1" applyBorder="1" applyAlignment="1">
      <alignment vertical="center" wrapText="1"/>
    </xf>
    <xf numFmtId="0" fontId="57" fillId="2" borderId="25" xfId="0" applyFont="1" applyFill="1" applyBorder="1" applyAlignment="1">
      <alignment vertical="center" wrapText="1"/>
    </xf>
    <xf numFmtId="165" fontId="60" fillId="0" borderId="29" xfId="0" applyNumberFormat="1" applyFont="1" applyBorder="1" applyAlignment="1">
      <alignment horizontal="center" vertical="center" wrapText="1"/>
    </xf>
    <xf numFmtId="165" fontId="60" fillId="0" borderId="30" xfId="0" applyNumberFormat="1" applyFont="1" applyBorder="1" applyAlignment="1">
      <alignment horizontal="center" vertical="center" wrapText="1"/>
    </xf>
    <xf numFmtId="165" fontId="60" fillId="0" borderId="25" xfId="0" applyNumberFormat="1" applyFont="1" applyBorder="1" applyAlignment="1">
      <alignment horizontal="center" vertical="center" wrapText="1"/>
    </xf>
    <xf numFmtId="0" fontId="57" fillId="2" borderId="19" xfId="0" applyFont="1" applyFill="1" applyBorder="1" applyAlignment="1">
      <alignment horizontal="center" vertical="center" wrapText="1"/>
    </xf>
    <xf numFmtId="0" fontId="57" fillId="2" borderId="20" xfId="0" applyFont="1" applyFill="1" applyBorder="1" applyAlignment="1">
      <alignment horizontal="center" vertical="center" wrapText="1"/>
    </xf>
    <xf numFmtId="0" fontId="57" fillId="2" borderId="21" xfId="0" applyFont="1" applyFill="1" applyBorder="1" applyAlignment="1">
      <alignment horizontal="center" vertical="center" wrapText="1"/>
    </xf>
    <xf numFmtId="0" fontId="57" fillId="2" borderId="22" xfId="0" applyFont="1" applyFill="1" applyBorder="1" applyAlignment="1">
      <alignment horizontal="center" vertical="center" wrapText="1"/>
    </xf>
    <xf numFmtId="0" fontId="57" fillId="2" borderId="24" xfId="0" applyFont="1" applyFill="1" applyBorder="1" applyAlignment="1">
      <alignment horizontal="center" vertical="center" wrapText="1"/>
    </xf>
    <xf numFmtId="0" fontId="57" fillId="2" borderId="22" xfId="0" applyFont="1" applyFill="1" applyBorder="1" applyAlignment="1">
      <alignment horizontal="justify" vertical="center" wrapText="1"/>
    </xf>
    <xf numFmtId="0" fontId="57" fillId="2" borderId="24" xfId="0" applyFont="1" applyFill="1" applyBorder="1" applyAlignment="1">
      <alignment horizontal="justify" vertical="center" wrapText="1"/>
    </xf>
    <xf numFmtId="0" fontId="57" fillId="2" borderId="23" xfId="0" applyFont="1" applyFill="1" applyBorder="1" applyAlignment="1">
      <alignment horizontal="center" vertical="center" wrapText="1"/>
    </xf>
    <xf numFmtId="49" fontId="80" fillId="0" borderId="29" xfId="0" applyNumberFormat="1" applyFont="1" applyBorder="1" applyAlignment="1">
      <alignment horizontal="center" vertical="center" wrapText="1"/>
    </xf>
    <xf numFmtId="49" fontId="80" fillId="0" borderId="25" xfId="0" applyNumberFormat="1" applyFont="1" applyBorder="1" applyAlignment="1">
      <alignment horizontal="center" vertical="center" wrapText="1"/>
    </xf>
    <xf numFmtId="49" fontId="80" fillId="0" borderId="30" xfId="0" applyNumberFormat="1" applyFont="1" applyBorder="1" applyAlignment="1">
      <alignment horizontal="center" vertical="center" wrapText="1"/>
    </xf>
    <xf numFmtId="0" fontId="57" fillId="0" borderId="29" xfId="0" applyFont="1" applyBorder="1" applyAlignment="1">
      <alignment horizontal="center" vertical="center" wrapText="1"/>
    </xf>
    <xf numFmtId="0" fontId="57" fillId="0" borderId="25" xfId="0" applyFont="1" applyBorder="1" applyAlignment="1">
      <alignment horizontal="center" vertical="center" wrapText="1"/>
    </xf>
    <xf numFmtId="165" fontId="82" fillId="0" borderId="29" xfId="0" applyNumberFormat="1" applyFont="1" applyBorder="1" applyAlignment="1">
      <alignment horizontal="center" vertical="center" wrapText="1"/>
    </xf>
    <xf numFmtId="0" fontId="82" fillId="0" borderId="25" xfId="0" applyFont="1" applyBorder="1" applyAlignment="1">
      <alignment horizontal="center" vertical="center" wrapText="1"/>
    </xf>
    <xf numFmtId="0" fontId="82" fillId="0" borderId="29" xfId="0" applyFont="1" applyBorder="1" applyAlignment="1">
      <alignment horizontal="center" vertical="center" wrapText="1"/>
    </xf>
    <xf numFmtId="0" fontId="82" fillId="0" borderId="30" xfId="0" applyFont="1" applyBorder="1" applyAlignment="1">
      <alignment horizontal="center" vertical="center" wrapText="1"/>
    </xf>
    <xf numFmtId="165" fontId="83" fillId="0" borderId="29" xfId="0" applyNumberFormat="1" applyFont="1" applyBorder="1" applyAlignment="1">
      <alignment horizontal="center" vertical="center" wrapText="1"/>
    </xf>
    <xf numFmtId="0" fontId="83" fillId="0" borderId="25" xfId="0" applyFont="1" applyBorder="1" applyAlignment="1">
      <alignment horizontal="center" vertical="center" wrapText="1"/>
    </xf>
    <xf numFmtId="0" fontId="83" fillId="0" borderId="29" xfId="0" applyFont="1" applyBorder="1" applyAlignment="1">
      <alignment horizontal="center" vertical="center" wrapText="1"/>
    </xf>
    <xf numFmtId="0" fontId="83" fillId="0" borderId="30" xfId="0" applyFont="1" applyBorder="1" applyAlignment="1">
      <alignment horizontal="center" vertical="center" wrapText="1"/>
    </xf>
    <xf numFmtId="165" fontId="84" fillId="0" borderId="29" xfId="0" applyNumberFormat="1" applyFont="1" applyBorder="1" applyAlignment="1">
      <alignment horizontal="center" vertical="center" wrapText="1"/>
    </xf>
    <xf numFmtId="0" fontId="84" fillId="0" borderId="25" xfId="0" applyFont="1" applyBorder="1" applyAlignment="1">
      <alignment horizontal="center" vertical="center" wrapText="1"/>
    </xf>
    <xf numFmtId="0" fontId="84" fillId="0" borderId="29" xfId="0" applyFont="1" applyBorder="1" applyAlignment="1">
      <alignment horizontal="center" vertical="center" wrapText="1"/>
    </xf>
    <xf numFmtId="0" fontId="84" fillId="0" borderId="30" xfId="0" applyFont="1" applyBorder="1" applyAlignment="1">
      <alignment horizontal="center" vertical="center" wrapText="1"/>
    </xf>
    <xf numFmtId="165" fontId="57" fillId="0" borderId="29" xfId="0" applyNumberFormat="1" applyFont="1" applyBorder="1" applyAlignment="1">
      <alignment horizontal="center" vertical="center" wrapText="1"/>
    </xf>
    <xf numFmtId="0" fontId="57" fillId="0" borderId="30" xfId="0" applyFont="1" applyBorder="1" applyAlignment="1">
      <alignment horizontal="center" vertical="center" wrapText="1"/>
    </xf>
    <xf numFmtId="0" fontId="89" fillId="0" borderId="29" xfId="0" applyFont="1" applyBorder="1" applyAlignment="1">
      <alignment horizontal="center" vertical="center" wrapText="1"/>
    </xf>
    <xf numFmtId="0" fontId="89" fillId="0" borderId="25" xfId="0" applyFont="1" applyBorder="1" applyAlignment="1">
      <alignment horizontal="center" vertical="center" wrapText="1"/>
    </xf>
    <xf numFmtId="0" fontId="59" fillId="2" borderId="29" xfId="0" applyFont="1" applyFill="1" applyBorder="1" applyAlignment="1">
      <alignment vertical="center" wrapText="1"/>
    </xf>
    <xf numFmtId="0" fontId="59" fillId="2" borderId="30" xfId="0" applyFont="1" applyFill="1" applyBorder="1" applyAlignment="1">
      <alignment vertical="center" wrapText="1"/>
    </xf>
    <xf numFmtId="0" fontId="59" fillId="2" borderId="25" xfId="0" applyFont="1" applyFill="1" applyBorder="1" applyAlignment="1">
      <alignment vertical="center" wrapText="1"/>
    </xf>
    <xf numFmtId="165" fontId="81" fillId="0" borderId="29" xfId="0" applyNumberFormat="1" applyFont="1" applyBorder="1" applyAlignment="1">
      <alignment horizontal="center" vertical="center" wrapText="1"/>
    </xf>
    <xf numFmtId="165" fontId="81" fillId="0" borderId="25" xfId="0" applyNumberFormat="1" applyFont="1" applyBorder="1" applyAlignment="1">
      <alignment horizontal="center" vertical="center" wrapText="1"/>
    </xf>
    <xf numFmtId="0" fontId="81" fillId="0" borderId="29" xfId="0" applyFont="1" applyBorder="1" applyAlignment="1">
      <alignment horizontal="center" vertical="center" wrapText="1"/>
    </xf>
    <xf numFmtId="0" fontId="81" fillId="0" borderId="30" xfId="0" applyFont="1" applyBorder="1" applyAlignment="1">
      <alignment horizontal="center" vertical="center" wrapText="1"/>
    </xf>
    <xf numFmtId="0" fontId="81" fillId="0" borderId="25" xfId="0" applyFont="1" applyBorder="1" applyAlignment="1">
      <alignment horizontal="center" vertical="center" wrapText="1"/>
    </xf>
    <xf numFmtId="0" fontId="102" fillId="0" borderId="27" xfId="0" applyFont="1" applyBorder="1" applyAlignment="1">
      <alignment vertical="center" wrapText="1"/>
    </xf>
    <xf numFmtId="0" fontId="102" fillId="0" borderId="0" xfId="0" applyFont="1" applyAlignment="1">
      <alignment vertical="center" wrapText="1"/>
    </xf>
    <xf numFmtId="0" fontId="57" fillId="2" borderId="29" xfId="0" applyFont="1" applyFill="1" applyBorder="1" applyAlignment="1">
      <alignment horizontal="center" vertical="center" wrapText="1"/>
    </xf>
    <xf numFmtId="0" fontId="57" fillId="2" borderId="30" xfId="0" applyFont="1" applyFill="1" applyBorder="1" applyAlignment="1">
      <alignment horizontal="center" vertical="center" wrapText="1"/>
    </xf>
    <xf numFmtId="0" fontId="57" fillId="2" borderId="25" xfId="0" applyFont="1" applyFill="1" applyBorder="1" applyAlignment="1">
      <alignment horizontal="center" vertical="center" wrapText="1"/>
    </xf>
    <xf numFmtId="0" fontId="103" fillId="2" borderId="29" xfId="0" applyFont="1" applyFill="1" applyBorder="1" applyAlignment="1">
      <alignment horizontal="center" vertical="center" wrapText="1"/>
    </xf>
    <xf numFmtId="0" fontId="103" fillId="2" borderId="25" xfId="0" applyFont="1" applyFill="1" applyBorder="1" applyAlignment="1">
      <alignment horizontal="center" vertical="center" wrapText="1"/>
    </xf>
    <xf numFmtId="0" fontId="59" fillId="0" borderId="25" xfId="0" applyFont="1" applyBorder="1" applyAlignment="1">
      <alignment horizontal="center" vertical="center" wrapText="1"/>
    </xf>
    <xf numFmtId="0" fontId="57" fillId="2" borderId="27" xfId="0" applyFont="1" applyFill="1" applyBorder="1" applyAlignment="1">
      <alignment horizontal="center" vertical="center" wrapText="1"/>
    </xf>
    <xf numFmtId="0" fontId="57" fillId="2" borderId="0" xfId="0" applyFont="1" applyFill="1" applyAlignment="1">
      <alignment horizontal="center" vertical="center" wrapText="1"/>
    </xf>
    <xf numFmtId="0" fontId="57" fillId="2" borderId="17" xfId="0" applyFont="1" applyFill="1" applyBorder="1" applyAlignment="1">
      <alignment horizontal="center" vertical="center" wrapText="1"/>
    </xf>
    <xf numFmtId="0" fontId="89" fillId="2" borderId="27" xfId="0" applyFont="1" applyFill="1" applyBorder="1" applyAlignment="1">
      <alignment horizontal="center" vertical="center" wrapText="1"/>
    </xf>
    <xf numFmtId="0" fontId="89" fillId="2" borderId="17" xfId="0" applyFont="1" applyFill="1" applyBorder="1" applyAlignment="1">
      <alignment horizontal="center" vertical="center" wrapText="1"/>
    </xf>
    <xf numFmtId="0" fontId="33" fillId="2" borderId="27" xfId="0" applyFont="1" applyFill="1" applyBorder="1" applyAlignment="1">
      <alignment vertical="top" wrapText="1"/>
    </xf>
    <xf numFmtId="0" fontId="33" fillId="2" borderId="17" xfId="0" applyFont="1" applyFill="1" applyBorder="1" applyAlignment="1">
      <alignment vertical="top" wrapText="1"/>
    </xf>
    <xf numFmtId="0" fontId="33" fillId="2" borderId="22" xfId="0" applyFont="1" applyFill="1" applyBorder="1" applyAlignment="1">
      <alignment vertical="top" wrapText="1"/>
    </xf>
    <xf numFmtId="0" fontId="33" fillId="2" borderId="24" xfId="0" applyFont="1" applyFill="1" applyBorder="1" applyAlignment="1">
      <alignment vertical="top" wrapText="1"/>
    </xf>
    <xf numFmtId="0" fontId="60" fillId="2" borderId="31" xfId="0" applyFont="1" applyFill="1" applyBorder="1" applyAlignment="1">
      <alignment vertical="center" wrapText="1"/>
    </xf>
    <xf numFmtId="0" fontId="60" fillId="2" borderId="28" xfId="0" applyFont="1" applyFill="1" applyBorder="1" applyAlignment="1">
      <alignment vertical="center" wrapText="1"/>
    </xf>
    <xf numFmtId="0" fontId="60" fillId="2" borderId="26" xfId="0" applyFont="1" applyFill="1" applyBorder="1" applyAlignment="1">
      <alignment vertical="center" wrapText="1"/>
    </xf>
    <xf numFmtId="0" fontId="89" fillId="2" borderId="19" xfId="0" applyFont="1" applyFill="1" applyBorder="1" applyAlignment="1">
      <alignment horizontal="center" vertical="center" wrapText="1"/>
    </xf>
    <xf numFmtId="0" fontId="89" fillId="2" borderId="21" xfId="0" applyFont="1" applyFill="1" applyBorder="1" applyAlignment="1">
      <alignment horizontal="center" vertical="center" wrapText="1"/>
    </xf>
    <xf numFmtId="0" fontId="89" fillId="2" borderId="31" xfId="0" applyFont="1" applyFill="1" applyBorder="1" applyAlignment="1">
      <alignment horizontal="center" vertical="center" wrapText="1"/>
    </xf>
    <xf numFmtId="0" fontId="89" fillId="2" borderId="28" xfId="0" applyFont="1" applyFill="1" applyBorder="1" applyAlignment="1">
      <alignment horizontal="center" vertical="center" wrapText="1"/>
    </xf>
    <xf numFmtId="0" fontId="89" fillId="2" borderId="26" xfId="0" applyFont="1" applyFill="1" applyBorder="1" applyAlignment="1">
      <alignment horizontal="center" vertical="center" wrapText="1"/>
    </xf>
    <xf numFmtId="0" fontId="60" fillId="2" borderId="19" xfId="0" applyFont="1" applyFill="1" applyBorder="1" applyAlignment="1">
      <alignment vertical="center" wrapText="1"/>
    </xf>
    <xf numFmtId="0" fontId="60" fillId="2" borderId="20" xfId="0" applyFont="1" applyFill="1" applyBorder="1" applyAlignment="1">
      <alignment vertical="center" wrapText="1"/>
    </xf>
    <xf numFmtId="0" fontId="60" fillId="2" borderId="21" xfId="0" applyFont="1" applyFill="1" applyBorder="1" applyAlignment="1">
      <alignment vertical="center" wrapText="1"/>
    </xf>
    <xf numFmtId="0" fontId="60" fillId="2" borderId="22" xfId="0" applyFont="1" applyFill="1" applyBorder="1" applyAlignment="1">
      <alignment vertical="center" wrapText="1"/>
    </xf>
    <xf numFmtId="0" fontId="60" fillId="2" borderId="23" xfId="0" applyFont="1" applyFill="1" applyBorder="1" applyAlignment="1">
      <alignment vertical="center" wrapText="1"/>
    </xf>
    <xf numFmtId="0" fontId="60" fillId="2" borderId="24" xfId="0" applyFont="1" applyFill="1" applyBorder="1" applyAlignment="1">
      <alignment vertical="center" wrapText="1"/>
    </xf>
    <xf numFmtId="165" fontId="60" fillId="0" borderId="31" xfId="0" applyNumberFormat="1" applyFont="1" applyBorder="1" applyAlignment="1">
      <alignment vertical="center" wrapText="1"/>
    </xf>
    <xf numFmtId="165" fontId="60" fillId="0" borderId="26" xfId="0" applyNumberFormat="1" applyFont="1" applyBorder="1" applyAlignment="1">
      <alignment vertical="center" wrapText="1"/>
    </xf>
    <xf numFmtId="165" fontId="60" fillId="2" borderId="19" xfId="0" applyNumberFormat="1" applyFont="1" applyFill="1" applyBorder="1" applyAlignment="1">
      <alignment vertical="center" wrapText="1"/>
    </xf>
    <xf numFmtId="165" fontId="60" fillId="2" borderId="21" xfId="0" applyNumberFormat="1" applyFont="1" applyFill="1" applyBorder="1" applyAlignment="1">
      <alignment vertical="center" wrapText="1"/>
    </xf>
    <xf numFmtId="165" fontId="60" fillId="2" borderId="22" xfId="0" applyNumberFormat="1" applyFont="1" applyFill="1" applyBorder="1" applyAlignment="1">
      <alignment vertical="center" wrapText="1"/>
    </xf>
    <xf numFmtId="165" fontId="60" fillId="2" borderId="24" xfId="0" applyNumberFormat="1" applyFont="1" applyFill="1" applyBorder="1" applyAlignment="1">
      <alignment vertical="center" wrapText="1"/>
    </xf>
    <xf numFmtId="165" fontId="60" fillId="2" borderId="20" xfId="0" applyNumberFormat="1" applyFont="1" applyFill="1" applyBorder="1" applyAlignment="1">
      <alignment vertical="center" wrapText="1"/>
    </xf>
    <xf numFmtId="165" fontId="60" fillId="2" borderId="23" xfId="0" applyNumberFormat="1" applyFont="1" applyFill="1" applyBorder="1" applyAlignment="1">
      <alignment vertical="center" wrapText="1"/>
    </xf>
    <xf numFmtId="165" fontId="112" fillId="2" borderId="19" xfId="0" applyNumberFormat="1" applyFont="1" applyFill="1" applyBorder="1" applyAlignment="1">
      <alignment vertical="center" wrapText="1"/>
    </xf>
    <xf numFmtId="165" fontId="112" fillId="2" borderId="21" xfId="0" applyNumberFormat="1" applyFont="1" applyFill="1" applyBorder="1" applyAlignment="1">
      <alignment vertical="center" wrapText="1"/>
    </xf>
    <xf numFmtId="165" fontId="112" fillId="2" borderId="22" xfId="0" applyNumberFormat="1" applyFont="1" applyFill="1" applyBorder="1" applyAlignment="1">
      <alignment vertical="center" wrapText="1"/>
    </xf>
    <xf numFmtId="165" fontId="112" fillId="2" borderId="24" xfId="0" applyNumberFormat="1" applyFont="1" applyFill="1" applyBorder="1" applyAlignment="1">
      <alignment vertical="center" wrapText="1"/>
    </xf>
    <xf numFmtId="0" fontId="112" fillId="2" borderId="31" xfId="0" applyFont="1" applyFill="1" applyBorder="1" applyAlignment="1">
      <alignment vertical="center" wrapText="1"/>
    </xf>
    <xf numFmtId="0" fontId="112" fillId="2" borderId="26" xfId="0" applyFont="1" applyFill="1" applyBorder="1" applyAlignment="1">
      <alignment vertical="center" wrapText="1"/>
    </xf>
    <xf numFmtId="0" fontId="112" fillId="2" borderId="19" xfId="0" applyFont="1" applyFill="1" applyBorder="1" applyAlignment="1">
      <alignment vertical="center" wrapText="1"/>
    </xf>
    <xf numFmtId="0" fontId="112" fillId="2" borderId="21" xfId="0" applyFont="1" applyFill="1" applyBorder="1" applyAlignment="1">
      <alignment vertical="center" wrapText="1"/>
    </xf>
    <xf numFmtId="0" fontId="112" fillId="2" borderId="22" xfId="0" applyFont="1" applyFill="1" applyBorder="1" applyAlignment="1">
      <alignment vertical="center" wrapText="1"/>
    </xf>
    <xf numFmtId="0" fontId="112" fillId="2" borderId="24" xfId="0" applyFont="1" applyFill="1" applyBorder="1" applyAlignment="1">
      <alignment vertical="center" wrapText="1"/>
    </xf>
    <xf numFmtId="0" fontId="57" fillId="2" borderId="19" xfId="0" applyFont="1" applyFill="1" applyBorder="1" applyAlignment="1">
      <alignment horizontal="left" vertical="center" wrapText="1" indent="3"/>
    </xf>
    <xf numFmtId="0" fontId="57" fillId="2" borderId="21" xfId="0" applyFont="1" applyFill="1" applyBorder="1" applyAlignment="1">
      <alignment horizontal="left" vertical="center" wrapText="1" indent="3"/>
    </xf>
    <xf numFmtId="0" fontId="57" fillId="2" borderId="22" xfId="0" applyFont="1" applyFill="1" applyBorder="1" applyAlignment="1">
      <alignment horizontal="left" vertical="center" wrapText="1" indent="3"/>
    </xf>
    <xf numFmtId="0" fontId="57" fillId="2" borderId="24" xfId="0" applyFont="1" applyFill="1" applyBorder="1" applyAlignment="1">
      <alignment horizontal="left" vertical="center" wrapText="1" indent="3"/>
    </xf>
    <xf numFmtId="165" fontId="113" fillId="0" borderId="19" xfId="0" applyNumberFormat="1" applyFont="1" applyBorder="1" applyAlignment="1">
      <alignment horizontal="center" vertical="center" wrapText="1"/>
    </xf>
    <xf numFmtId="0" fontId="113" fillId="0" borderId="20" xfId="0" applyFont="1" applyBorder="1" applyAlignment="1">
      <alignment horizontal="center" vertical="center" wrapText="1"/>
    </xf>
    <xf numFmtId="0" fontId="113" fillId="0" borderId="21" xfId="0" applyFont="1" applyBorder="1" applyAlignment="1">
      <alignment horizontal="center" vertical="center" wrapText="1"/>
    </xf>
    <xf numFmtId="0" fontId="113" fillId="0" borderId="22" xfId="0" applyFont="1" applyBorder="1" applyAlignment="1">
      <alignment horizontal="center" vertical="center" wrapText="1"/>
    </xf>
    <xf numFmtId="0" fontId="113" fillId="0" borderId="23" xfId="0" applyFont="1" applyBorder="1" applyAlignment="1">
      <alignment horizontal="center" vertical="center" wrapText="1"/>
    </xf>
    <xf numFmtId="0" fontId="113" fillId="0" borderId="24" xfId="0" applyFont="1" applyBorder="1" applyAlignment="1">
      <alignment horizontal="center" vertical="center" wrapText="1"/>
    </xf>
    <xf numFmtId="165" fontId="113" fillId="0" borderId="31" xfId="0" applyNumberFormat="1" applyFont="1" applyBorder="1" applyAlignment="1">
      <alignment horizontal="center" vertical="center" wrapText="1"/>
    </xf>
    <xf numFmtId="165" fontId="113" fillId="0" borderId="26" xfId="0" applyNumberFormat="1" applyFont="1" applyBorder="1" applyAlignment="1">
      <alignment horizontal="center" vertical="center" wrapText="1"/>
    </xf>
    <xf numFmtId="165" fontId="113" fillId="0" borderId="21" xfId="0" applyNumberFormat="1" applyFont="1" applyBorder="1" applyAlignment="1">
      <alignment horizontal="center" vertical="center" wrapText="1"/>
    </xf>
    <xf numFmtId="165" fontId="113" fillId="0" borderId="22" xfId="0" applyNumberFormat="1" applyFont="1" applyBorder="1" applyAlignment="1">
      <alignment horizontal="center" vertical="center" wrapText="1"/>
    </xf>
    <xf numFmtId="165" fontId="113" fillId="0" borderId="24" xfId="0" applyNumberFormat="1" applyFont="1" applyBorder="1" applyAlignment="1">
      <alignment horizontal="center" vertical="center" wrapText="1"/>
    </xf>
    <xf numFmtId="165" fontId="113" fillId="0" borderId="20" xfId="0" applyNumberFormat="1" applyFont="1" applyBorder="1" applyAlignment="1">
      <alignment horizontal="center" vertical="center" wrapText="1"/>
    </xf>
    <xf numFmtId="165" fontId="113" fillId="0" borderId="23" xfId="0" applyNumberFormat="1" applyFont="1" applyBorder="1" applyAlignment="1">
      <alignment horizontal="center" vertical="center" wrapText="1"/>
    </xf>
    <xf numFmtId="0" fontId="60" fillId="0" borderId="29" xfId="0" applyFont="1" applyBorder="1" applyAlignment="1">
      <alignment horizontal="center" vertical="center" wrapText="1"/>
    </xf>
    <xf numFmtId="0" fontId="60" fillId="0" borderId="30" xfId="0" applyFont="1" applyBorder="1" applyAlignment="1">
      <alignment horizontal="center" vertical="center" wrapText="1"/>
    </xf>
    <xf numFmtId="0" fontId="60" fillId="0" borderId="25" xfId="0" applyFont="1" applyBorder="1" applyAlignment="1">
      <alignment horizontal="center" vertical="center" wrapText="1"/>
    </xf>
    <xf numFmtId="0" fontId="102" fillId="0" borderId="22" xfId="0" applyFont="1" applyBorder="1" applyAlignment="1">
      <alignment vertical="center" wrapText="1"/>
    </xf>
    <xf numFmtId="0" fontId="102" fillId="0" borderId="23" xfId="0" applyFont="1" applyBorder="1" applyAlignment="1">
      <alignment vertical="center" wrapText="1"/>
    </xf>
    <xf numFmtId="165" fontId="90" fillId="0" borderId="29" xfId="0" applyNumberFormat="1" applyFont="1" applyBorder="1" applyAlignment="1">
      <alignment horizontal="center" vertical="center" wrapText="1"/>
    </xf>
    <xf numFmtId="0" fontId="90" fillId="0" borderId="30" xfId="0" applyFont="1" applyBorder="1" applyAlignment="1">
      <alignment horizontal="center" vertical="center" wrapText="1"/>
    </xf>
    <xf numFmtId="0" fontId="90" fillId="0" borderId="25" xfId="0" applyFont="1" applyBorder="1" applyAlignment="1">
      <alignment horizontal="center" vertical="center" wrapText="1"/>
    </xf>
    <xf numFmtId="0" fontId="61" fillId="2" borderId="19" xfId="0" applyFont="1" applyFill="1" applyBorder="1" applyAlignment="1">
      <alignment horizontal="left" vertical="center" wrapText="1" indent="1"/>
    </xf>
    <xf numFmtId="0" fontId="61" fillId="2" borderId="20" xfId="0" applyFont="1" applyFill="1" applyBorder="1" applyAlignment="1">
      <alignment horizontal="left" vertical="center" wrapText="1" indent="1"/>
    </xf>
    <xf numFmtId="0" fontId="61" fillId="2" borderId="21" xfId="0" applyFont="1" applyFill="1" applyBorder="1" applyAlignment="1">
      <alignment horizontal="left" vertical="center" wrapText="1" indent="1"/>
    </xf>
    <xf numFmtId="0" fontId="61" fillId="2" borderId="29" xfId="0" applyFont="1" applyFill="1" applyBorder="1" applyAlignment="1">
      <alignment vertical="center" wrapText="1"/>
    </xf>
    <xf numFmtId="0" fontId="61" fillId="2" borderId="30" xfId="0" applyFont="1" applyFill="1" applyBorder="1" applyAlignment="1">
      <alignment vertical="center" wrapText="1"/>
    </xf>
    <xf numFmtId="0" fontId="61" fillId="2" borderId="25" xfId="0" applyFont="1" applyFill="1" applyBorder="1" applyAlignment="1">
      <alignment vertical="center" wrapText="1"/>
    </xf>
    <xf numFmtId="0" fontId="48" fillId="2" borderId="19" xfId="0" applyFont="1" applyFill="1" applyBorder="1" applyAlignment="1">
      <alignment horizontal="center" vertical="center" wrapText="1"/>
    </xf>
    <xf numFmtId="0" fontId="48" fillId="2" borderId="20" xfId="0" applyFont="1" applyFill="1" applyBorder="1" applyAlignment="1">
      <alignment horizontal="center" vertical="center" wrapText="1"/>
    </xf>
    <xf numFmtId="0" fontId="48" fillId="2" borderId="21" xfId="0" applyFont="1" applyFill="1" applyBorder="1" applyAlignment="1">
      <alignment horizontal="center" vertical="center" wrapText="1"/>
    </xf>
    <xf numFmtId="0" fontId="48" fillId="2" borderId="27"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8" fillId="2" borderId="24" xfId="0" applyFont="1" applyFill="1" applyBorder="1" applyAlignment="1">
      <alignment horizontal="center" vertical="center" wrapText="1"/>
    </xf>
    <xf numFmtId="0" fontId="6" fillId="2" borderId="19" xfId="0" applyFont="1" applyFill="1" applyBorder="1" applyAlignment="1">
      <alignment vertical="center" wrapText="1"/>
    </xf>
    <xf numFmtId="0" fontId="6" fillId="2" borderId="20" xfId="0" applyFont="1" applyFill="1" applyBorder="1" applyAlignment="1">
      <alignment vertical="center" wrapText="1"/>
    </xf>
    <xf numFmtId="0" fontId="6" fillId="2" borderId="21" xfId="0" applyFont="1" applyFill="1" applyBorder="1" applyAlignment="1">
      <alignment vertical="center" wrapText="1"/>
    </xf>
    <xf numFmtId="0" fontId="6" fillId="2" borderId="27" xfId="0" applyFont="1" applyFill="1" applyBorder="1" applyAlignment="1">
      <alignmen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48" fillId="2" borderId="27" xfId="0" applyFont="1" applyFill="1" applyBorder="1" applyAlignment="1">
      <alignment horizontal="left" vertical="center" wrapText="1" indent="2"/>
    </xf>
    <xf numFmtId="0" fontId="48" fillId="2" borderId="0" xfId="0" applyFont="1" applyFill="1" applyAlignment="1">
      <alignment horizontal="left" vertical="center" wrapText="1" indent="2"/>
    </xf>
    <xf numFmtId="0" fontId="48" fillId="2" borderId="17" xfId="0" applyFont="1" applyFill="1" applyBorder="1" applyAlignment="1">
      <alignment horizontal="left" vertical="center" wrapText="1" indent="2"/>
    </xf>
    <xf numFmtId="0" fontId="48" fillId="2" borderId="29" xfId="0" applyFont="1" applyFill="1" applyBorder="1" applyAlignment="1">
      <alignment horizontal="left" vertical="center" wrapText="1" indent="3"/>
    </xf>
    <xf numFmtId="0" fontId="48" fillId="2" borderId="30" xfId="0" applyFont="1" applyFill="1" applyBorder="1" applyAlignment="1">
      <alignment horizontal="left" vertical="center" wrapText="1" indent="3"/>
    </xf>
    <xf numFmtId="0" fontId="48" fillId="2" borderId="25" xfId="0" applyFont="1" applyFill="1" applyBorder="1" applyAlignment="1">
      <alignment horizontal="left" vertical="center" wrapText="1" indent="3"/>
    </xf>
    <xf numFmtId="0" fontId="114" fillId="2" borderId="19" xfId="0" applyFont="1" applyFill="1" applyBorder="1" applyAlignment="1">
      <alignment vertical="center" wrapText="1"/>
    </xf>
    <xf numFmtId="0" fontId="114" fillId="2" borderId="20" xfId="0" applyFont="1" applyFill="1" applyBorder="1" applyAlignment="1">
      <alignment vertical="center" wrapText="1"/>
    </xf>
    <xf numFmtId="0" fontId="114" fillId="2" borderId="21" xfId="0" applyFont="1" applyFill="1" applyBorder="1" applyAlignment="1">
      <alignment vertical="center" wrapText="1"/>
    </xf>
    <xf numFmtId="0" fontId="0" fillId="2" borderId="27"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48" fillId="2" borderId="19" xfId="0" applyFont="1" applyFill="1" applyBorder="1" applyAlignment="1">
      <alignment horizontal="center" vertical="top" wrapText="1"/>
    </xf>
    <xf numFmtId="0" fontId="48" fillId="2" borderId="21" xfId="0" applyFont="1" applyFill="1" applyBorder="1" applyAlignment="1">
      <alignment horizontal="center" vertical="top" wrapText="1"/>
    </xf>
    <xf numFmtId="0" fontId="103" fillId="2" borderId="19" xfId="0" applyFont="1" applyFill="1" applyBorder="1" applyAlignment="1">
      <alignment horizontal="center" vertical="top" wrapText="1"/>
    </xf>
    <xf numFmtId="0" fontId="103" fillId="2" borderId="21" xfId="0" applyFont="1" applyFill="1" applyBorder="1" applyAlignment="1">
      <alignment horizontal="center" vertical="top" wrapText="1"/>
    </xf>
    <xf numFmtId="0" fontId="93" fillId="2" borderId="27" xfId="0" applyFont="1" applyFill="1" applyBorder="1" applyAlignment="1">
      <alignment horizontal="left" vertical="center" wrapText="1" indent="8"/>
    </xf>
    <xf numFmtId="0" fontId="93" fillId="2" borderId="0" xfId="0" applyFont="1" applyFill="1" applyAlignment="1">
      <alignment horizontal="left" vertical="center" wrapText="1" indent="8"/>
    </xf>
    <xf numFmtId="0" fontId="93" fillId="2" borderId="17" xfId="0" applyFont="1" applyFill="1" applyBorder="1" applyAlignment="1">
      <alignment horizontal="left" vertical="center" wrapText="1" indent="8"/>
    </xf>
    <xf numFmtId="0" fontId="48" fillId="2" borderId="27" xfId="0" applyFont="1" applyFill="1" applyBorder="1" applyAlignment="1">
      <alignment horizontal="center" vertical="top" wrapText="1"/>
    </xf>
    <xf numFmtId="0" fontId="48" fillId="2" borderId="17" xfId="0" applyFont="1" applyFill="1" applyBorder="1" applyAlignment="1">
      <alignment horizontal="center" vertical="top" wrapText="1"/>
    </xf>
    <xf numFmtId="0" fontId="93" fillId="2" borderId="27" xfId="0" applyFont="1" applyFill="1" applyBorder="1" applyAlignment="1">
      <alignment horizontal="center" vertical="top" wrapText="1"/>
    </xf>
    <xf numFmtId="0" fontId="93" fillId="2" borderId="17" xfId="0" applyFont="1" applyFill="1" applyBorder="1" applyAlignment="1">
      <alignment horizontal="center" vertical="top" wrapText="1"/>
    </xf>
    <xf numFmtId="0" fontId="33" fillId="2" borderId="0" xfId="0" applyFont="1" applyFill="1" applyAlignment="1">
      <alignment vertical="top" wrapText="1"/>
    </xf>
    <xf numFmtId="0" fontId="0" fillId="2" borderId="22" xfId="0" applyFill="1" applyBorder="1" applyAlignment="1">
      <alignment vertical="top" wrapText="1"/>
    </xf>
    <xf numFmtId="0" fontId="0" fillId="2" borderId="23" xfId="0" applyFill="1" applyBorder="1" applyAlignment="1">
      <alignment vertical="top" wrapText="1"/>
    </xf>
    <xf numFmtId="0" fontId="0" fillId="2" borderId="24" xfId="0" applyFill="1" applyBorder="1" applyAlignment="1">
      <alignment vertical="top" wrapText="1"/>
    </xf>
    <xf numFmtId="0" fontId="48" fillId="2" borderId="22" xfId="0" applyFont="1" applyFill="1" applyBorder="1" applyAlignment="1">
      <alignment horizontal="center" vertical="top" wrapText="1"/>
    </xf>
    <xf numFmtId="0" fontId="48" fillId="2" borderId="24" xfId="0" applyFont="1" applyFill="1" applyBorder="1" applyAlignment="1">
      <alignment horizontal="center" vertical="top" wrapText="1"/>
    </xf>
    <xf numFmtId="0" fontId="2" fillId="2" borderId="22" xfId="0" applyFont="1" applyFill="1" applyBorder="1" applyAlignment="1">
      <alignment horizontal="center" vertical="top" wrapText="1"/>
    </xf>
    <xf numFmtId="0" fontId="2" fillId="2" borderId="24" xfId="0" applyFont="1" applyFill="1" applyBorder="1" applyAlignment="1">
      <alignment horizontal="center" vertical="top" wrapText="1"/>
    </xf>
    <xf numFmtId="0" fontId="33" fillId="2" borderId="22" xfId="0" applyFont="1" applyFill="1" applyBorder="1" applyAlignment="1">
      <alignment horizontal="center" vertical="top" wrapText="1"/>
    </xf>
    <xf numFmtId="0" fontId="33" fillId="2" borderId="24" xfId="0" applyFont="1" applyFill="1" applyBorder="1" applyAlignment="1">
      <alignment horizontal="center" vertical="top" wrapText="1"/>
    </xf>
    <xf numFmtId="0" fontId="33" fillId="2" borderId="23" xfId="0" applyFont="1" applyFill="1" applyBorder="1" applyAlignment="1">
      <alignment vertical="top" wrapText="1"/>
    </xf>
    <xf numFmtId="0" fontId="59" fillId="0" borderId="29" xfId="0" applyFont="1" applyBorder="1" applyAlignment="1">
      <alignment horizontal="left" vertical="center" wrapText="1"/>
    </xf>
    <xf numFmtId="0" fontId="59" fillId="0" borderId="30" xfId="0" applyFont="1" applyBorder="1" applyAlignment="1">
      <alignment horizontal="left" vertical="center" wrapText="1"/>
    </xf>
    <xf numFmtId="0" fontId="59" fillId="0" borderId="25" xfId="0" applyFont="1" applyBorder="1" applyAlignment="1">
      <alignment horizontal="left" vertical="center" wrapText="1"/>
    </xf>
    <xf numFmtId="0" fontId="59" fillId="0" borderId="29" xfId="0" applyFont="1" applyBorder="1" applyAlignment="1">
      <alignment horizontal="center" vertical="center" wrapText="1"/>
    </xf>
    <xf numFmtId="0" fontId="59" fillId="0" borderId="30" xfId="0" applyFont="1" applyBorder="1" applyAlignment="1">
      <alignment horizontal="center" vertical="center" wrapText="1"/>
    </xf>
    <xf numFmtId="165" fontId="74" fillId="0" borderId="29" xfId="0" applyNumberFormat="1" applyFont="1" applyBorder="1" applyAlignment="1">
      <alignment horizontal="center" vertical="center" wrapText="1"/>
    </xf>
    <xf numFmtId="0" fontId="74" fillId="0" borderId="25" xfId="0" applyFont="1" applyBorder="1" applyAlignment="1">
      <alignment horizontal="center" vertical="center" wrapText="1"/>
    </xf>
    <xf numFmtId="0" fontId="74" fillId="0" borderId="29" xfId="0" applyFont="1" applyBorder="1" applyAlignment="1">
      <alignment vertical="center" wrapText="1"/>
    </xf>
    <xf numFmtId="0" fontId="74" fillId="0" borderId="25" xfId="0" applyFont="1" applyBorder="1" applyAlignment="1">
      <alignment vertical="center" wrapText="1"/>
    </xf>
    <xf numFmtId="0" fontId="74" fillId="0" borderId="30" xfId="0" applyFont="1" applyBorder="1" applyAlignment="1">
      <alignment vertical="center" wrapText="1"/>
    </xf>
    <xf numFmtId="0" fontId="74" fillId="0" borderId="30" xfId="0" applyFont="1" applyBorder="1" applyAlignment="1">
      <alignment horizontal="center" vertical="center" wrapText="1"/>
    </xf>
    <xf numFmtId="0" fontId="48" fillId="2" borderId="29" xfId="0" applyFont="1" applyFill="1" applyBorder="1" applyAlignment="1">
      <alignment horizontal="right" vertical="center" wrapText="1"/>
    </xf>
    <xf numFmtId="0" fontId="48" fillId="2" borderId="30" xfId="0" applyFont="1" applyFill="1" applyBorder="1" applyAlignment="1">
      <alignment horizontal="right" vertical="center" wrapText="1"/>
    </xf>
    <xf numFmtId="0" fontId="48" fillId="2" borderId="25" xfId="0" applyFont="1" applyFill="1" applyBorder="1" applyAlignment="1">
      <alignment horizontal="right" vertical="center" wrapText="1"/>
    </xf>
    <xf numFmtId="0" fontId="93" fillId="2" borderId="27" xfId="0" applyFont="1" applyFill="1" applyBorder="1" applyAlignment="1">
      <alignment horizontal="left" vertical="center" wrapText="1" indent="3"/>
    </xf>
    <xf numFmtId="0" fontId="93" fillId="2" borderId="0" xfId="0" applyFont="1" applyFill="1" applyAlignment="1">
      <alignment horizontal="left" vertical="center" wrapText="1" indent="3"/>
    </xf>
    <xf numFmtId="0" fontId="93" fillId="2" borderId="17" xfId="0" applyFont="1" applyFill="1" applyBorder="1" applyAlignment="1">
      <alignment horizontal="left" vertical="center" wrapText="1" indent="3"/>
    </xf>
    <xf numFmtId="0" fontId="48" fillId="2" borderId="19" xfId="0" applyFont="1" applyFill="1" applyBorder="1" applyAlignment="1">
      <alignment horizontal="left" vertical="center" wrapText="1" indent="2"/>
    </xf>
    <xf numFmtId="0" fontId="48" fillId="2" borderId="21" xfId="0" applyFont="1" applyFill="1" applyBorder="1" applyAlignment="1">
      <alignment horizontal="left" vertical="center" wrapText="1" indent="2"/>
    </xf>
    <xf numFmtId="0" fontId="107" fillId="2" borderId="19" xfId="0" applyFont="1" applyFill="1" applyBorder="1" applyAlignment="1">
      <alignment vertical="center" wrapText="1"/>
    </xf>
    <xf numFmtId="0" fontId="107" fillId="2" borderId="21" xfId="0" applyFont="1" applyFill="1" applyBorder="1" applyAlignment="1">
      <alignment vertical="center" wrapText="1"/>
    </xf>
    <xf numFmtId="0" fontId="105" fillId="2" borderId="19" xfId="0" applyFont="1" applyFill="1" applyBorder="1" applyAlignment="1">
      <alignment vertical="center" wrapText="1"/>
    </xf>
    <xf numFmtId="0" fontId="105" fillId="2" borderId="20" xfId="0" applyFont="1" applyFill="1" applyBorder="1" applyAlignment="1">
      <alignment vertical="center" wrapText="1"/>
    </xf>
    <xf numFmtId="0" fontId="105" fillId="2" borderId="21" xfId="0" applyFont="1" applyFill="1" applyBorder="1" applyAlignment="1">
      <alignment vertical="center" wrapText="1"/>
    </xf>
    <xf numFmtId="0" fontId="93" fillId="2" borderId="27" xfId="0" applyFont="1" applyFill="1" applyBorder="1" applyAlignment="1">
      <alignment horizontal="left" vertical="center" wrapText="1" indent="1"/>
    </xf>
    <xf numFmtId="0" fontId="93" fillId="2" borderId="17" xfId="0" applyFont="1" applyFill="1" applyBorder="1" applyAlignment="1">
      <alignment horizontal="left" vertical="center" wrapText="1" indent="1"/>
    </xf>
    <xf numFmtId="0" fontId="72" fillId="0" borderId="34" xfId="0" applyFont="1" applyBorder="1" applyAlignment="1">
      <alignment horizontal="left" vertical="center" wrapText="1"/>
    </xf>
    <xf numFmtId="0" fontId="72" fillId="0" borderId="10" xfId="0" applyFont="1" applyBorder="1" applyAlignment="1">
      <alignment horizontal="left" vertical="center" wrapText="1"/>
    </xf>
    <xf numFmtId="0" fontId="72" fillId="0" borderId="35" xfId="0" applyFont="1" applyBorder="1" applyAlignment="1">
      <alignment horizontal="left" vertical="center" wrapText="1"/>
    </xf>
    <xf numFmtId="165" fontId="72" fillId="0" borderId="34" xfId="0" applyNumberFormat="1" applyFont="1" applyBorder="1" applyAlignment="1">
      <alignment horizontal="center" vertical="center" wrapText="1"/>
    </xf>
    <xf numFmtId="165" fontId="72" fillId="0" borderId="10" xfId="0" applyNumberFormat="1" applyFont="1" applyBorder="1" applyAlignment="1">
      <alignment horizontal="center" vertical="center" wrapText="1"/>
    </xf>
    <xf numFmtId="165" fontId="72" fillId="0" borderId="35" xfId="0" applyNumberFormat="1" applyFont="1" applyBorder="1" applyAlignment="1">
      <alignment horizontal="center" vertical="center" wrapText="1"/>
    </xf>
    <xf numFmtId="165" fontId="72" fillId="0" borderId="8" xfId="0" applyNumberFormat="1" applyFont="1" applyBorder="1" applyAlignment="1">
      <alignment horizontal="center" vertical="center" wrapText="1"/>
    </xf>
    <xf numFmtId="0" fontId="72" fillId="0" borderId="22" xfId="0" applyFont="1" applyBorder="1" applyAlignment="1">
      <alignment horizontal="left" vertical="center" wrapText="1"/>
    </xf>
    <xf numFmtId="0" fontId="72" fillId="0" borderId="23" xfId="0" applyFont="1" applyBorder="1" applyAlignment="1">
      <alignment horizontal="left" vertical="center" wrapText="1"/>
    </xf>
    <xf numFmtId="0" fontId="72" fillId="0" borderId="24" xfId="0" applyFont="1" applyBorder="1" applyAlignment="1">
      <alignment horizontal="left" vertical="center" wrapText="1"/>
    </xf>
    <xf numFmtId="165" fontId="72" fillId="0" borderId="22" xfId="0" applyNumberFormat="1" applyFont="1" applyBorder="1" applyAlignment="1">
      <alignment horizontal="center" vertical="center" wrapText="1"/>
    </xf>
    <xf numFmtId="165" fontId="72" fillId="0" borderId="23" xfId="0" applyNumberFormat="1" applyFont="1" applyBorder="1" applyAlignment="1">
      <alignment horizontal="center" vertical="center" wrapText="1"/>
    </xf>
    <xf numFmtId="165" fontId="72" fillId="0" borderId="24" xfId="0" applyNumberFormat="1" applyFont="1" applyBorder="1" applyAlignment="1">
      <alignment horizontal="center" vertical="center" wrapText="1"/>
    </xf>
    <xf numFmtId="0" fontId="61" fillId="2" borderId="19" xfId="0" applyFont="1" applyFill="1" applyBorder="1" applyAlignment="1">
      <alignment horizontal="justify" vertical="center" wrapText="1"/>
    </xf>
    <xf numFmtId="0" fontId="61" fillId="2" borderId="20" xfId="0" applyFont="1" applyFill="1" applyBorder="1" applyAlignment="1">
      <alignment horizontal="justify" vertical="center" wrapText="1"/>
    </xf>
    <xf numFmtId="0" fontId="61" fillId="2" borderId="21" xfId="0" applyFont="1" applyFill="1" applyBorder="1" applyAlignment="1">
      <alignment horizontal="justify" vertical="center" wrapText="1"/>
    </xf>
    <xf numFmtId="0" fontId="61" fillId="2" borderId="22" xfId="0" applyFont="1" applyFill="1" applyBorder="1" applyAlignment="1">
      <alignment horizontal="left" vertical="center" wrapText="1" indent="3"/>
    </xf>
    <xf numFmtId="0" fontId="61" fillId="2" borderId="23" xfId="0" applyFont="1" applyFill="1" applyBorder="1" applyAlignment="1">
      <alignment horizontal="left" vertical="center" wrapText="1" indent="3"/>
    </xf>
    <xf numFmtId="0" fontId="61" fillId="2" borderId="24" xfId="0" applyFont="1" applyFill="1" applyBorder="1" applyAlignment="1">
      <alignment horizontal="left" vertical="center" wrapText="1" indent="3"/>
    </xf>
    <xf numFmtId="0" fontId="61" fillId="2" borderId="22" xfId="0" applyFont="1" applyFill="1" applyBorder="1" applyAlignment="1">
      <alignment horizontal="left" vertical="center" wrapText="1" indent="2"/>
    </xf>
    <xf numFmtId="0" fontId="61" fillId="2" borderId="23" xfId="0" applyFont="1" applyFill="1" applyBorder="1" applyAlignment="1">
      <alignment horizontal="left" vertical="center" wrapText="1" indent="2"/>
    </xf>
    <xf numFmtId="0" fontId="61" fillId="2" borderId="24" xfId="0" applyFont="1" applyFill="1" applyBorder="1" applyAlignment="1">
      <alignment horizontal="left" vertical="center" wrapText="1" indent="2"/>
    </xf>
    <xf numFmtId="0" fontId="48" fillId="2" borderId="19" xfId="0" applyFont="1" applyFill="1" applyBorder="1" applyAlignment="1">
      <alignment horizontal="left" vertical="center" wrapText="1" indent="9"/>
    </xf>
    <xf numFmtId="0" fontId="48" fillId="2" borderId="20" xfId="0" applyFont="1" applyFill="1" applyBorder="1" applyAlignment="1">
      <alignment horizontal="left" vertical="center" wrapText="1" indent="9"/>
    </xf>
    <xf numFmtId="0" fontId="48" fillId="2" borderId="21" xfId="0" applyFont="1" applyFill="1" applyBorder="1" applyAlignment="1">
      <alignment horizontal="left" vertical="center" wrapText="1" indent="9"/>
    </xf>
    <xf numFmtId="0" fontId="48" fillId="2" borderId="27" xfId="0" applyFont="1" applyFill="1" applyBorder="1" applyAlignment="1">
      <alignment horizontal="left" vertical="center" wrapText="1" indent="9"/>
    </xf>
    <xf numFmtId="0" fontId="48" fillId="2" borderId="0" xfId="0" applyFont="1" applyFill="1" applyAlignment="1">
      <alignment horizontal="left" vertical="center" wrapText="1" indent="9"/>
    </xf>
    <xf numFmtId="0" fontId="48" fillId="2" borderId="17" xfId="0" applyFont="1" applyFill="1" applyBorder="1" applyAlignment="1">
      <alignment horizontal="left" vertical="center" wrapText="1" indent="9"/>
    </xf>
    <xf numFmtId="0" fontId="48" fillId="2" borderId="19" xfId="0" applyFont="1" applyFill="1" applyBorder="1" applyAlignment="1">
      <alignment horizontal="left" vertical="center" wrapText="1" indent="1"/>
    </xf>
    <xf numFmtId="0" fontId="48" fillId="2" borderId="21" xfId="0" applyFont="1" applyFill="1" applyBorder="1" applyAlignment="1">
      <alignment horizontal="left" vertical="center" wrapText="1" indent="1"/>
    </xf>
    <xf numFmtId="0" fontId="48" fillId="2" borderId="27" xfId="0" applyFont="1" applyFill="1" applyBorder="1" applyAlignment="1">
      <alignment horizontal="left" vertical="center" wrapText="1" indent="1"/>
    </xf>
    <xf numFmtId="0" fontId="48" fillId="2" borderId="0" xfId="0" applyFont="1" applyFill="1" applyAlignment="1">
      <alignment horizontal="left" vertical="center" wrapText="1" indent="1"/>
    </xf>
    <xf numFmtId="0" fontId="48" fillId="2" borderId="17" xfId="0" applyFont="1" applyFill="1" applyBorder="1" applyAlignment="1">
      <alignment horizontal="left" vertical="center" wrapText="1" indent="1"/>
    </xf>
    <xf numFmtId="0" fontId="71" fillId="0" borderId="22" xfId="0" applyFont="1" applyBorder="1" applyAlignment="1">
      <alignment horizontal="left" vertical="center" wrapText="1"/>
    </xf>
    <xf numFmtId="0" fontId="71" fillId="0" borderId="23" xfId="0" applyFont="1" applyBorder="1" applyAlignment="1">
      <alignment horizontal="left" vertical="center" wrapText="1"/>
    </xf>
    <xf numFmtId="0" fontId="71" fillId="0" borderId="24" xfId="0" applyFont="1" applyBorder="1" applyAlignment="1">
      <alignment horizontal="left" vertical="center" wrapText="1"/>
    </xf>
    <xf numFmtId="165" fontId="71" fillId="0" borderId="22" xfId="0" applyNumberFormat="1" applyFont="1" applyBorder="1" applyAlignment="1">
      <alignment horizontal="center" vertical="center" wrapText="1"/>
    </xf>
    <xf numFmtId="165" fontId="71" fillId="0" borderId="23" xfId="0" applyNumberFormat="1" applyFont="1" applyBorder="1" applyAlignment="1">
      <alignment horizontal="center" vertical="center" wrapText="1"/>
    </xf>
    <xf numFmtId="165" fontId="71" fillId="0" borderId="24" xfId="0" applyNumberFormat="1" applyFont="1" applyBorder="1" applyAlignment="1">
      <alignment horizontal="center" vertical="center" wrapText="1"/>
    </xf>
    <xf numFmtId="0" fontId="57" fillId="2" borderId="37" xfId="0" applyFont="1" applyFill="1" applyBorder="1" applyAlignment="1">
      <alignment vertical="center" wrapText="1"/>
    </xf>
    <xf numFmtId="0" fontId="57" fillId="2" borderId="2" xfId="0" applyFont="1" applyFill="1" applyBorder="1" applyAlignment="1">
      <alignment vertical="center" wrapText="1"/>
    </xf>
    <xf numFmtId="0" fontId="57" fillId="2" borderId="16" xfId="0" applyFont="1" applyFill="1" applyBorder="1" applyAlignment="1">
      <alignment vertical="center" wrapText="1"/>
    </xf>
    <xf numFmtId="0" fontId="48" fillId="2" borderId="37" xfId="0" applyFont="1" applyFill="1" applyBorder="1" applyAlignment="1">
      <alignment horizontal="left" vertical="center" wrapText="1" indent="9"/>
    </xf>
    <xf numFmtId="0" fontId="48" fillId="2" borderId="2" xfId="0" applyFont="1" applyFill="1" applyBorder="1" applyAlignment="1">
      <alignment horizontal="left" vertical="center" wrapText="1" indent="9"/>
    </xf>
    <xf numFmtId="0" fontId="48" fillId="2" borderId="16" xfId="0" applyFont="1" applyFill="1" applyBorder="1" applyAlignment="1">
      <alignment horizontal="left" vertical="center" wrapText="1" indent="9"/>
    </xf>
    <xf numFmtId="0" fontId="48" fillId="2" borderId="39" xfId="0" applyFont="1" applyFill="1" applyBorder="1" applyAlignment="1">
      <alignment horizontal="left" vertical="center" wrapText="1" indent="9"/>
    </xf>
    <xf numFmtId="0" fontId="48" fillId="2" borderId="6" xfId="0" applyFont="1" applyFill="1" applyBorder="1" applyAlignment="1">
      <alignment horizontal="left" vertical="center" wrapText="1" indent="9"/>
    </xf>
    <xf numFmtId="0" fontId="48" fillId="2" borderId="18" xfId="0" applyFont="1" applyFill="1" applyBorder="1" applyAlignment="1">
      <alignment horizontal="left" vertical="center" wrapText="1" indent="9"/>
    </xf>
    <xf numFmtId="0" fontId="48" fillId="2" borderId="37" xfId="0" applyFont="1" applyFill="1" applyBorder="1" applyAlignment="1">
      <alignment horizontal="left" vertical="center" wrapText="1" indent="3"/>
    </xf>
    <xf numFmtId="0" fontId="48" fillId="2" borderId="3" xfId="0" applyFont="1" applyFill="1" applyBorder="1" applyAlignment="1">
      <alignment horizontal="left" vertical="center" wrapText="1" indent="3"/>
    </xf>
    <xf numFmtId="0" fontId="48" fillId="2" borderId="39" xfId="0" applyFont="1" applyFill="1" applyBorder="1" applyAlignment="1">
      <alignment horizontal="left" vertical="center" wrapText="1" indent="1"/>
    </xf>
    <xf numFmtId="0" fontId="48" fillId="2" borderId="6" xfId="0" applyFont="1" applyFill="1" applyBorder="1" applyAlignment="1">
      <alignment horizontal="left" vertical="center" wrapText="1" indent="1"/>
    </xf>
    <xf numFmtId="0" fontId="48" fillId="2" borderId="18" xfId="0" applyFont="1" applyFill="1" applyBorder="1" applyAlignment="1">
      <alignment horizontal="left" vertical="center" wrapText="1" indent="1"/>
    </xf>
    <xf numFmtId="0" fontId="48" fillId="2" borderId="39" xfId="0" applyFont="1" applyFill="1" applyBorder="1" applyAlignment="1">
      <alignment horizontal="center" vertical="center" wrapText="1"/>
    </xf>
    <xf numFmtId="0" fontId="48" fillId="2" borderId="7" xfId="0" applyFont="1" applyFill="1" applyBorder="1" applyAlignment="1">
      <alignment horizontal="center" vertical="center" wrapText="1"/>
    </xf>
    <xf numFmtId="0" fontId="59" fillId="0" borderId="40" xfId="0" applyFont="1" applyBorder="1" applyAlignment="1">
      <alignment horizontal="left" vertical="center" wrapText="1"/>
    </xf>
    <xf numFmtId="0" fontId="59" fillId="0" borderId="41" xfId="0" applyFont="1" applyBorder="1" applyAlignment="1">
      <alignment horizontal="left" vertical="center" wrapText="1"/>
    </xf>
    <xf numFmtId="0" fontId="59" fillId="0" borderId="42" xfId="0" applyFont="1" applyBorder="1" applyAlignment="1">
      <alignment horizontal="left" vertical="center" wrapText="1"/>
    </xf>
    <xf numFmtId="165" fontId="59" fillId="0" borderId="43" xfId="0" applyNumberFormat="1" applyFont="1" applyBorder="1" applyAlignment="1">
      <alignment horizontal="center" vertical="center" wrapText="1"/>
    </xf>
    <xf numFmtId="165" fontId="59" fillId="0" borderId="41" xfId="0" applyNumberFormat="1" applyFont="1" applyBorder="1" applyAlignment="1">
      <alignment horizontal="center" vertical="center" wrapText="1"/>
    </xf>
    <xf numFmtId="165" fontId="59" fillId="0" borderId="42" xfId="0" applyNumberFormat="1" applyFont="1" applyBorder="1" applyAlignment="1">
      <alignment horizontal="center" vertical="center" wrapText="1"/>
    </xf>
    <xf numFmtId="0" fontId="76" fillId="0" borderId="40" xfId="0" applyFont="1" applyBorder="1" applyAlignment="1">
      <alignment horizontal="center" vertical="center" wrapText="1"/>
    </xf>
    <xf numFmtId="0" fontId="76" fillId="0" borderId="41" xfId="0" applyFont="1" applyBorder="1" applyAlignment="1">
      <alignment horizontal="center" vertical="center" wrapText="1"/>
    </xf>
    <xf numFmtId="0" fontId="76" fillId="0" borderId="42" xfId="0" applyFont="1" applyBorder="1" applyAlignment="1">
      <alignment horizontal="center" vertical="center" wrapText="1"/>
    </xf>
    <xf numFmtId="165" fontId="76" fillId="0" borderId="43" xfId="0" applyNumberFormat="1" applyFont="1" applyBorder="1" applyAlignment="1">
      <alignment horizontal="center" vertical="center" wrapText="1"/>
    </xf>
    <xf numFmtId="165" fontId="76" fillId="0" borderId="41" xfId="0" applyNumberFormat="1" applyFont="1" applyBorder="1" applyAlignment="1">
      <alignment horizontal="center" vertical="center" wrapText="1"/>
    </xf>
    <xf numFmtId="165" fontId="76" fillId="0" borderId="42" xfId="0" applyNumberFormat="1" applyFont="1" applyBorder="1" applyAlignment="1">
      <alignment horizontal="center" vertical="center" wrapText="1"/>
    </xf>
    <xf numFmtId="165" fontId="71" fillId="0" borderId="40" xfId="0" applyNumberFormat="1" applyFont="1" applyBorder="1" applyAlignment="1">
      <alignment horizontal="left" vertical="center" wrapText="1"/>
    </xf>
    <xf numFmtId="0" fontId="71" fillId="0" borderId="41" xfId="0" applyFont="1" applyBorder="1" applyAlignment="1">
      <alignment horizontal="left" vertical="center" wrapText="1"/>
    </xf>
    <xf numFmtId="0" fontId="71" fillId="0" borderId="42" xfId="0" applyFont="1" applyBorder="1" applyAlignment="1">
      <alignment horizontal="left" vertical="center" wrapText="1"/>
    </xf>
    <xf numFmtId="165" fontId="71" fillId="0" borderId="43" xfId="0" applyNumberFormat="1" applyFont="1" applyBorder="1" applyAlignment="1">
      <alignment horizontal="center" vertical="center" wrapText="1"/>
    </xf>
    <xf numFmtId="165" fontId="71" fillId="0" borderId="41" xfId="0" applyNumberFormat="1" applyFont="1" applyBorder="1" applyAlignment="1">
      <alignment horizontal="center" vertical="center" wrapText="1"/>
    </xf>
    <xf numFmtId="165" fontId="71" fillId="0" borderId="42" xfId="0" applyNumberFormat="1" applyFont="1" applyBorder="1" applyAlignment="1">
      <alignment horizontal="center" vertical="center" wrapText="1"/>
    </xf>
    <xf numFmtId="0" fontId="48" fillId="2" borderId="22" xfId="0" applyFont="1" applyFill="1" applyBorder="1" applyAlignment="1">
      <alignment horizontal="right" vertical="center" wrapText="1"/>
    </xf>
    <xf numFmtId="0" fontId="48" fillId="2" borderId="29"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48" fillId="2" borderId="29" xfId="0" applyFont="1" applyFill="1" applyBorder="1" applyAlignment="1">
      <alignment horizontal="left" vertical="center" wrapText="1" indent="1"/>
    </xf>
    <xf numFmtId="0" fontId="48" fillId="2" borderId="25" xfId="0" applyFont="1" applyFill="1" applyBorder="1" applyAlignment="1">
      <alignment horizontal="left" vertical="center" wrapText="1" indent="1"/>
    </xf>
    <xf numFmtId="0" fontId="48" fillId="2" borderId="19" xfId="0" applyFont="1" applyFill="1" applyBorder="1" applyAlignment="1">
      <alignment vertical="center" wrapText="1"/>
    </xf>
    <xf numFmtId="0" fontId="48" fillId="2" borderId="20" xfId="0" applyFont="1" applyFill="1" applyBorder="1" applyAlignment="1">
      <alignment vertical="center" wrapText="1"/>
    </xf>
    <xf numFmtId="0" fontId="48" fillId="2" borderId="21" xfId="0" applyFont="1" applyFill="1" applyBorder="1" applyAlignment="1">
      <alignment vertical="center" wrapText="1"/>
    </xf>
    <xf numFmtId="165" fontId="90" fillId="0" borderId="19" xfId="0" applyNumberFormat="1" applyFont="1" applyBorder="1" applyAlignment="1">
      <alignment horizontal="center" vertical="center" wrapText="1"/>
    </xf>
    <xf numFmtId="165" fontId="90" fillId="0" borderId="22" xfId="0" applyNumberFormat="1" applyFont="1" applyBorder="1" applyAlignment="1">
      <alignment horizontal="center" vertical="center" wrapText="1"/>
    </xf>
    <xf numFmtId="0" fontId="90" fillId="0" borderId="21" xfId="0" applyFont="1" applyBorder="1" applyAlignment="1">
      <alignment horizontal="center" vertical="center" wrapText="1"/>
    </xf>
    <xf numFmtId="0" fontId="90" fillId="0" borderId="24" xfId="0" applyFont="1" applyBorder="1" applyAlignment="1">
      <alignment horizontal="center" vertical="center" wrapText="1"/>
    </xf>
    <xf numFmtId="165" fontId="90" fillId="0" borderId="19" xfId="0" applyNumberFormat="1" applyFont="1" applyBorder="1" applyAlignment="1">
      <alignment vertical="center" wrapText="1"/>
    </xf>
    <xf numFmtId="165" fontId="90" fillId="0" borderId="21" xfId="0" applyNumberFormat="1" applyFont="1" applyBorder="1" applyAlignment="1">
      <alignment vertical="center" wrapText="1"/>
    </xf>
    <xf numFmtId="165" fontId="90" fillId="0" borderId="22" xfId="0" applyNumberFormat="1" applyFont="1" applyBorder="1" applyAlignment="1">
      <alignment vertical="center" wrapText="1"/>
    </xf>
    <xf numFmtId="165" fontId="90" fillId="0" borderId="24" xfId="0" applyNumberFormat="1" applyFont="1" applyBorder="1" applyAlignment="1">
      <alignment vertical="center" wrapText="1"/>
    </xf>
    <xf numFmtId="165" fontId="90" fillId="0" borderId="31" xfId="0" applyNumberFormat="1" applyFont="1" applyBorder="1" applyAlignment="1">
      <alignment vertical="center" wrapText="1"/>
    </xf>
    <xf numFmtId="165" fontId="90" fillId="0" borderId="26" xfId="0" applyNumberFormat="1" applyFont="1" applyBorder="1" applyAlignment="1">
      <alignment vertical="center" wrapText="1"/>
    </xf>
    <xf numFmtId="0" fontId="48" fillId="2" borderId="22" xfId="0" applyFont="1" applyFill="1" applyBorder="1" applyAlignment="1">
      <alignment vertical="center" wrapText="1"/>
    </xf>
    <xf numFmtId="0" fontId="48" fillId="2" borderId="23" xfId="0" applyFont="1" applyFill="1" applyBorder="1" applyAlignment="1">
      <alignment vertical="center" wrapText="1"/>
    </xf>
    <xf numFmtId="0" fontId="48" fillId="2" borderId="24" xfId="0" applyFont="1" applyFill="1" applyBorder="1" applyAlignment="1">
      <alignment vertical="center" wrapText="1"/>
    </xf>
    <xf numFmtId="10" fontId="90" fillId="0" borderId="31" xfId="0" applyNumberFormat="1" applyFont="1" applyBorder="1" applyAlignment="1">
      <alignment vertical="center" wrapText="1"/>
    </xf>
    <xf numFmtId="0" fontId="90" fillId="0" borderId="26" xfId="0" applyFont="1" applyBorder="1" applyAlignment="1">
      <alignment vertical="center" wrapText="1"/>
    </xf>
    <xf numFmtId="10" fontId="90" fillId="0" borderId="31" xfId="13" applyNumberFormat="1" applyFont="1" applyBorder="1" applyAlignment="1">
      <alignment vertical="center" wrapText="1"/>
    </xf>
    <xf numFmtId="10" fontId="90" fillId="0" borderId="26" xfId="13" applyNumberFormat="1" applyFont="1" applyBorder="1" applyAlignment="1">
      <alignment vertical="center" wrapText="1"/>
    </xf>
    <xf numFmtId="0" fontId="76" fillId="0" borderId="30" xfId="0" applyFont="1" applyBorder="1" applyAlignment="1">
      <alignment horizontal="center" vertical="center" wrapText="1"/>
    </xf>
    <xf numFmtId="0" fontId="76" fillId="0" borderId="25" xfId="0" applyFont="1" applyBorder="1" applyAlignment="1">
      <alignment horizontal="center" vertical="center" wrapText="1"/>
    </xf>
    <xf numFmtId="0" fontId="48" fillId="2" borderId="19" xfId="0" applyFont="1" applyFill="1" applyBorder="1" applyAlignment="1">
      <alignment horizontal="left" vertical="center" wrapText="1" indent="3"/>
    </xf>
    <xf numFmtId="0" fontId="48" fillId="2" borderId="21" xfId="0" applyFont="1" applyFill="1" applyBorder="1" applyAlignment="1">
      <alignment horizontal="left" vertical="center" wrapText="1" indent="3"/>
    </xf>
    <xf numFmtId="0" fontId="48" fillId="2" borderId="22" xfId="0" applyFont="1" applyFill="1" applyBorder="1" applyAlignment="1">
      <alignment horizontal="left" vertical="center" wrapText="1" indent="3"/>
    </xf>
    <xf numFmtId="0" fontId="48" fillId="2" borderId="24" xfId="0" applyFont="1" applyFill="1" applyBorder="1" applyAlignment="1">
      <alignment horizontal="left" vertical="center" wrapText="1" indent="3"/>
    </xf>
    <xf numFmtId="0" fontId="48" fillId="2" borderId="19" xfId="0" applyFont="1" applyFill="1" applyBorder="1" applyAlignment="1">
      <alignment horizontal="left" vertical="center" wrapText="1" indent="5"/>
    </xf>
    <xf numFmtId="0" fontId="48" fillId="2" borderId="20" xfId="0" applyFont="1" applyFill="1" applyBorder="1" applyAlignment="1">
      <alignment horizontal="left" vertical="center" wrapText="1" indent="5"/>
    </xf>
    <xf numFmtId="0" fontId="48" fillId="2" borderId="21" xfId="0" applyFont="1" applyFill="1" applyBorder="1" applyAlignment="1">
      <alignment horizontal="left" vertical="center" wrapText="1" indent="5"/>
    </xf>
    <xf numFmtId="0" fontId="48" fillId="2" borderId="22" xfId="0" applyFont="1" applyFill="1" applyBorder="1" applyAlignment="1">
      <alignment horizontal="left" vertical="center" wrapText="1" indent="5"/>
    </xf>
    <xf numFmtId="0" fontId="48" fillId="2" borderId="23" xfId="0" applyFont="1" applyFill="1" applyBorder="1" applyAlignment="1">
      <alignment horizontal="left" vertical="center" wrapText="1" indent="5"/>
    </xf>
    <xf numFmtId="0" fontId="48" fillId="2" borderId="24" xfId="0" applyFont="1" applyFill="1" applyBorder="1" applyAlignment="1">
      <alignment horizontal="left" vertical="center" wrapText="1" indent="5"/>
    </xf>
    <xf numFmtId="0" fontId="48" fillId="2" borderId="22" xfId="0" applyFont="1" applyFill="1" applyBorder="1" applyAlignment="1">
      <alignment horizontal="left" vertical="center" wrapText="1" indent="7"/>
    </xf>
    <xf numFmtId="0" fontId="48" fillId="2" borderId="24" xfId="0" applyFont="1" applyFill="1" applyBorder="1" applyAlignment="1">
      <alignment horizontal="left" vertical="center" wrapText="1" indent="7"/>
    </xf>
    <xf numFmtId="0" fontId="76" fillId="0" borderId="29" xfId="0" applyFont="1" applyBorder="1" applyAlignment="1">
      <alignment horizontal="center" vertical="center" wrapText="1"/>
    </xf>
    <xf numFmtId="0" fontId="156" fillId="0" borderId="29" xfId="0" applyFont="1" applyBorder="1" applyAlignment="1">
      <alignment vertical="center" wrapText="1"/>
    </xf>
    <xf numFmtId="0" fontId="156" fillId="0" borderId="25" xfId="0" applyFont="1" applyBorder="1" applyAlignment="1">
      <alignment vertical="center" wrapText="1"/>
    </xf>
    <xf numFmtId="0" fontId="156" fillId="0" borderId="30" xfId="0" applyFont="1" applyBorder="1" applyAlignment="1">
      <alignment vertical="center" wrapText="1"/>
    </xf>
    <xf numFmtId="165" fontId="156" fillId="0" borderId="29" xfId="0" applyNumberFormat="1" applyFont="1" applyBorder="1" applyAlignment="1">
      <alignment horizontal="center" vertical="center" wrapText="1"/>
    </xf>
    <xf numFmtId="0" fontId="156" fillId="0" borderId="30" xfId="0" applyFont="1" applyBorder="1" applyAlignment="1">
      <alignment horizontal="center" vertical="center" wrapText="1"/>
    </xf>
    <xf numFmtId="0" fontId="156" fillId="0" borderId="25" xfId="0" applyFont="1" applyBorder="1" applyAlignment="1">
      <alignment horizontal="center" vertical="center" wrapText="1"/>
    </xf>
    <xf numFmtId="165" fontId="156" fillId="0" borderId="25" xfId="0" applyNumberFormat="1" applyFont="1" applyBorder="1" applyAlignment="1">
      <alignment horizontal="center" vertical="center" wrapText="1"/>
    </xf>
    <xf numFmtId="165" fontId="96" fillId="0" borderId="31" xfId="0" applyNumberFormat="1" applyFont="1" applyBorder="1" applyAlignment="1">
      <alignment horizontal="center" vertical="center" wrapText="1"/>
    </xf>
    <xf numFmtId="165" fontId="96" fillId="0" borderId="26" xfId="0" applyNumberFormat="1" applyFont="1" applyBorder="1" applyAlignment="1">
      <alignment horizontal="center" vertical="center" wrapText="1"/>
    </xf>
    <xf numFmtId="0" fontId="48" fillId="2" borderId="19" xfId="0" applyFont="1" applyFill="1" applyBorder="1" applyAlignment="1">
      <alignment horizontal="justify" vertical="center" wrapText="1"/>
    </xf>
    <xf numFmtId="0" fontId="48" fillId="2" borderId="20" xfId="0" applyFont="1" applyFill="1" applyBorder="1" applyAlignment="1">
      <alignment horizontal="justify" vertical="center" wrapText="1"/>
    </xf>
    <xf numFmtId="0" fontId="48" fillId="2" borderId="21" xfId="0" applyFont="1" applyFill="1" applyBorder="1" applyAlignment="1">
      <alignment horizontal="justify" vertical="center" wrapText="1"/>
    </xf>
    <xf numFmtId="10" fontId="60" fillId="0" borderId="31" xfId="13" applyNumberFormat="1" applyFont="1" applyBorder="1" applyAlignment="1">
      <alignment vertical="center" wrapText="1"/>
    </xf>
    <xf numFmtId="10" fontId="60" fillId="0" borderId="26" xfId="13" applyNumberFormat="1" applyFont="1" applyBorder="1" applyAlignment="1">
      <alignment vertical="center" wrapText="1"/>
    </xf>
    <xf numFmtId="0" fontId="48" fillId="2" borderId="22" xfId="0" applyFont="1" applyFill="1" applyBorder="1" applyAlignment="1">
      <alignment horizontal="justify" vertical="center" wrapText="1"/>
    </xf>
    <xf numFmtId="0" fontId="48" fillId="2" borderId="23" xfId="0" applyFont="1" applyFill="1" applyBorder="1" applyAlignment="1">
      <alignment horizontal="justify" vertical="center" wrapText="1"/>
    </xf>
    <xf numFmtId="0" fontId="48" fillId="2" borderId="24" xfId="0" applyFont="1" applyFill="1" applyBorder="1" applyAlignment="1">
      <alignment horizontal="justify" vertical="center" wrapText="1"/>
    </xf>
    <xf numFmtId="165" fontId="96" fillId="0" borderId="19" xfId="0" applyNumberFormat="1" applyFont="1" applyBorder="1" applyAlignment="1">
      <alignment horizontal="center" vertical="center" wrapText="1"/>
    </xf>
    <xf numFmtId="165" fontId="96" fillId="0" borderId="21" xfId="0" applyNumberFormat="1" applyFont="1" applyBorder="1" applyAlignment="1">
      <alignment horizontal="center" vertical="center" wrapText="1"/>
    </xf>
    <xf numFmtId="165" fontId="96" fillId="0" borderId="22" xfId="0" applyNumberFormat="1" applyFont="1" applyBorder="1" applyAlignment="1">
      <alignment horizontal="center" vertical="center" wrapText="1"/>
    </xf>
    <xf numFmtId="165" fontId="96" fillId="0" borderId="24" xfId="0" applyNumberFormat="1" applyFont="1" applyBorder="1" applyAlignment="1">
      <alignment horizontal="center" vertical="center" wrapText="1"/>
    </xf>
    <xf numFmtId="0" fontId="110" fillId="0" borderId="0" xfId="0" applyFont="1" applyAlignment="1">
      <alignment horizontal="center" vertical="center" wrapText="1"/>
    </xf>
    <xf numFmtId="0" fontId="91" fillId="2" borderId="19" xfId="0" applyFont="1" applyFill="1" applyBorder="1" applyAlignment="1">
      <alignment vertical="center" wrapText="1"/>
    </xf>
    <xf numFmtId="0" fontId="91" fillId="2" borderId="21" xfId="0" applyFont="1" applyFill="1" applyBorder="1" applyAlignment="1">
      <alignment vertical="center" wrapText="1"/>
    </xf>
    <xf numFmtId="0" fontId="91" fillId="2" borderId="22" xfId="0" applyFont="1" applyFill="1" applyBorder="1" applyAlignment="1">
      <alignment vertical="center" wrapText="1"/>
    </xf>
    <xf numFmtId="0" fontId="91" fillId="2" borderId="24" xfId="0" applyFont="1" applyFill="1" applyBorder="1" applyAlignment="1">
      <alignment vertical="center" wrapText="1"/>
    </xf>
    <xf numFmtId="10" fontId="91" fillId="0" borderId="31" xfId="13" applyNumberFormat="1" applyFont="1" applyBorder="1" applyAlignment="1">
      <alignment vertical="center" wrapText="1"/>
    </xf>
    <xf numFmtId="10" fontId="91" fillId="0" borderId="26" xfId="13" applyNumberFormat="1" applyFont="1" applyBorder="1" applyAlignment="1">
      <alignment vertical="center" wrapText="1"/>
    </xf>
    <xf numFmtId="0" fontId="48" fillId="2" borderId="29" xfId="0" applyFont="1" applyFill="1" applyBorder="1" applyAlignment="1">
      <alignment vertical="center" wrapText="1"/>
    </xf>
    <xf numFmtId="0" fontId="48" fillId="2" borderId="30" xfId="0" applyFont="1" applyFill="1" applyBorder="1" applyAlignment="1">
      <alignment vertical="center" wrapText="1"/>
    </xf>
    <xf numFmtId="0" fontId="48" fillId="2" borderId="25" xfId="0" applyFont="1" applyFill="1" applyBorder="1" applyAlignment="1">
      <alignment vertical="center" wrapText="1"/>
    </xf>
    <xf numFmtId="0" fontId="91" fillId="2" borderId="29" xfId="0" applyFont="1" applyFill="1" applyBorder="1" applyAlignment="1">
      <alignment vertical="center" wrapText="1"/>
    </xf>
    <xf numFmtId="0" fontId="91" fillId="2" borderId="25" xfId="0" applyFont="1" applyFill="1" applyBorder="1" applyAlignment="1">
      <alignment vertical="center" wrapText="1"/>
    </xf>
    <xf numFmtId="2" fontId="91" fillId="2" borderId="29" xfId="0" applyNumberFormat="1" applyFont="1" applyFill="1" applyBorder="1" applyAlignment="1">
      <alignment vertical="center" wrapText="1"/>
    </xf>
    <xf numFmtId="2" fontId="91" fillId="2" borderId="25" xfId="0" applyNumberFormat="1" applyFont="1" applyFill="1" applyBorder="1" applyAlignment="1">
      <alignment vertical="center" wrapText="1"/>
    </xf>
    <xf numFmtId="0" fontId="65" fillId="2" borderId="22" xfId="0" applyFont="1" applyFill="1" applyBorder="1" applyAlignment="1">
      <alignment vertical="center" wrapText="1"/>
    </xf>
    <xf numFmtId="0" fontId="65" fillId="2" borderId="23" xfId="0" applyFont="1" applyFill="1" applyBorder="1" applyAlignment="1">
      <alignment vertical="center" wrapText="1"/>
    </xf>
    <xf numFmtId="0" fontId="65" fillId="2" borderId="24" xfId="0" applyFont="1" applyFill="1" applyBorder="1" applyAlignment="1">
      <alignment vertical="center" wrapText="1"/>
    </xf>
    <xf numFmtId="0" fontId="61" fillId="2" borderId="29" xfId="0" applyFont="1" applyFill="1" applyBorder="1" applyAlignment="1">
      <alignment horizontal="left" vertical="center" wrapText="1" indent="3"/>
    </xf>
    <xf numFmtId="0" fontId="61" fillId="2" borderId="30" xfId="0" applyFont="1" applyFill="1" applyBorder="1" applyAlignment="1">
      <alignment horizontal="left" vertical="center" wrapText="1" indent="3"/>
    </xf>
    <xf numFmtId="0" fontId="61" fillId="2" borderId="25" xfId="0" applyFont="1" applyFill="1" applyBorder="1" applyAlignment="1">
      <alignment horizontal="left" vertical="center" wrapText="1" indent="3"/>
    </xf>
    <xf numFmtId="165" fontId="91" fillId="0" borderId="19" xfId="0" applyNumberFormat="1" applyFont="1" applyBorder="1" applyAlignment="1">
      <alignment vertical="center" wrapText="1"/>
    </xf>
    <xf numFmtId="165" fontId="91" fillId="0" borderId="21" xfId="0" applyNumberFormat="1" applyFont="1" applyBorder="1" applyAlignment="1">
      <alignment vertical="center" wrapText="1"/>
    </xf>
    <xf numFmtId="165" fontId="91" fillId="0" borderId="22" xfId="0" applyNumberFormat="1" applyFont="1" applyBorder="1" applyAlignment="1">
      <alignment vertical="center" wrapText="1"/>
    </xf>
    <xf numFmtId="165" fontId="91" fillId="0" borderId="24" xfId="0" applyNumberFormat="1" applyFont="1" applyBorder="1" applyAlignment="1">
      <alignment vertical="center" wrapText="1"/>
    </xf>
    <xf numFmtId="165" fontId="91" fillId="0" borderId="31" xfId="0" applyNumberFormat="1" applyFont="1" applyBorder="1" applyAlignment="1">
      <alignment vertical="center" wrapText="1"/>
    </xf>
    <xf numFmtId="165" fontId="91" fillId="0" borderId="26" xfId="0" applyNumberFormat="1" applyFont="1" applyBorder="1" applyAlignment="1">
      <alignment vertical="center" wrapText="1"/>
    </xf>
    <xf numFmtId="0" fontId="48" fillId="0" borderId="29" xfId="0" applyFont="1" applyBorder="1" applyAlignment="1">
      <alignment vertical="center" wrapText="1"/>
    </xf>
    <xf numFmtId="0" fontId="48" fillId="0" borderId="30" xfId="0" applyFont="1" applyBorder="1" applyAlignment="1">
      <alignment vertical="center" wrapText="1"/>
    </xf>
    <xf numFmtId="0" fontId="48" fillId="0" borderId="25" xfId="0" applyFont="1" applyBorder="1" applyAlignment="1">
      <alignment vertical="center" wrapText="1"/>
    </xf>
    <xf numFmtId="0" fontId="48" fillId="0" borderId="29" xfId="0" applyFont="1" applyBorder="1" applyAlignment="1">
      <alignment horizontal="justify" vertical="center" wrapText="1"/>
    </xf>
    <xf numFmtId="0" fontId="48" fillId="0" borderId="30" xfId="0" applyFont="1" applyBorder="1" applyAlignment="1">
      <alignment horizontal="justify" vertical="center" wrapText="1"/>
    </xf>
    <xf numFmtId="0" fontId="48" fillId="0" borderId="25" xfId="0" applyFont="1" applyBorder="1" applyAlignment="1">
      <alignment horizontal="justify" vertical="center" wrapText="1"/>
    </xf>
    <xf numFmtId="0" fontId="48" fillId="0" borderId="19" xfId="0" applyFont="1" applyBorder="1" applyAlignment="1">
      <alignment vertical="center" wrapText="1"/>
    </xf>
    <xf numFmtId="0" fontId="48" fillId="0" borderId="20" xfId="0" applyFont="1" applyBorder="1" applyAlignment="1">
      <alignment vertical="center" wrapText="1"/>
    </xf>
    <xf numFmtId="0" fontId="48" fillId="0" borderId="22" xfId="0" applyFont="1" applyBorder="1" applyAlignment="1">
      <alignment vertical="center" wrapText="1"/>
    </xf>
    <xf numFmtId="0" fontId="48" fillId="0" borderId="23" xfId="0" applyFont="1" applyBorder="1" applyAlignment="1">
      <alignment vertical="center" wrapText="1"/>
    </xf>
    <xf numFmtId="0" fontId="48" fillId="0" borderId="21" xfId="0" applyFont="1" applyBorder="1" applyAlignment="1">
      <alignment vertical="center" wrapText="1"/>
    </xf>
    <xf numFmtId="0" fontId="48" fillId="0" borderId="24" xfId="0" applyFont="1" applyBorder="1" applyAlignment="1">
      <alignment vertical="center" wrapText="1"/>
    </xf>
    <xf numFmtId="165" fontId="76" fillId="0" borderId="40" xfId="0" applyNumberFormat="1" applyFont="1" applyBorder="1" applyAlignment="1">
      <alignment horizontal="center" vertical="center" wrapText="1"/>
    </xf>
    <xf numFmtId="0" fontId="59" fillId="0" borderId="40" xfId="0" applyFont="1" applyBorder="1" applyAlignment="1">
      <alignment horizontal="center" vertical="center" wrapText="1"/>
    </xf>
    <xf numFmtId="0" fontId="59" fillId="0" borderId="41" xfId="0" applyFont="1" applyBorder="1" applyAlignment="1">
      <alignment horizontal="center" vertical="center" wrapText="1"/>
    </xf>
    <xf numFmtId="0" fontId="59" fillId="0" borderId="42" xfId="0" applyFont="1" applyBorder="1" applyAlignment="1">
      <alignment horizontal="center" vertical="center" wrapText="1"/>
    </xf>
    <xf numFmtId="0" fontId="97" fillId="2" borderId="19" xfId="0" applyFont="1" applyFill="1" applyBorder="1" applyAlignment="1">
      <alignment vertical="center" wrapText="1"/>
    </xf>
    <xf numFmtId="0" fontId="97" fillId="2" borderId="21" xfId="0" applyFont="1" applyFill="1" applyBorder="1" applyAlignment="1">
      <alignment vertical="center" wrapText="1"/>
    </xf>
    <xf numFmtId="0" fontId="97" fillId="2" borderId="22" xfId="0" applyFont="1" applyFill="1" applyBorder="1" applyAlignment="1">
      <alignment vertical="center" wrapText="1"/>
    </xf>
    <xf numFmtId="0" fontId="97" fillId="2" borderId="24" xfId="0" applyFont="1" applyFill="1" applyBorder="1" applyAlignment="1">
      <alignment vertical="center" wrapText="1"/>
    </xf>
    <xf numFmtId="164" fontId="97" fillId="2" borderId="19" xfId="12" applyFont="1" applyFill="1" applyBorder="1" applyAlignment="1">
      <alignment vertical="center" wrapText="1"/>
    </xf>
    <xf numFmtId="164" fontId="97" fillId="2" borderId="21" xfId="12" applyFont="1" applyFill="1" applyBorder="1" applyAlignment="1">
      <alignment vertical="center" wrapText="1"/>
    </xf>
    <xf numFmtId="164" fontId="97" fillId="2" borderId="22" xfId="12" applyFont="1" applyFill="1" applyBorder="1" applyAlignment="1">
      <alignment vertical="center" wrapText="1"/>
    </xf>
    <xf numFmtId="164" fontId="97" fillId="2" borderId="24" xfId="12" applyFont="1" applyFill="1" applyBorder="1" applyAlignment="1">
      <alignment vertical="center" wrapText="1"/>
    </xf>
    <xf numFmtId="10" fontId="91" fillId="2" borderId="29" xfId="13" applyNumberFormat="1" applyFont="1" applyFill="1" applyBorder="1" applyAlignment="1">
      <alignment vertical="center" wrapText="1"/>
    </xf>
    <xf numFmtId="10" fontId="91" fillId="2" borderId="25" xfId="13" applyNumberFormat="1" applyFont="1" applyFill="1" applyBorder="1" applyAlignment="1">
      <alignment vertical="center" wrapText="1"/>
    </xf>
    <xf numFmtId="0" fontId="91" fillId="0" borderId="19" xfId="0" applyFont="1" applyBorder="1" applyAlignment="1">
      <alignment horizontal="center" vertical="center" wrapText="1"/>
    </xf>
    <xf numFmtId="0" fontId="91" fillId="0" borderId="20" xfId="0" applyFont="1" applyBorder="1" applyAlignment="1">
      <alignment horizontal="center" vertical="center" wrapText="1"/>
    </xf>
    <xf numFmtId="0" fontId="91" fillId="0" borderId="21" xfId="0" applyFont="1" applyBorder="1" applyAlignment="1">
      <alignment horizontal="center" vertical="center" wrapText="1"/>
    </xf>
    <xf numFmtId="0" fontId="91" fillId="0" borderId="22" xfId="0" applyFont="1" applyBorder="1" applyAlignment="1">
      <alignment horizontal="center" vertical="center" wrapText="1"/>
    </xf>
    <xf numFmtId="0" fontId="91" fillId="0" borderId="23" xfId="0" applyFont="1" applyBorder="1" applyAlignment="1">
      <alignment horizontal="center" vertical="center" wrapText="1"/>
    </xf>
    <xf numFmtId="0" fontId="91" fillId="0" borderId="24" xfId="0" applyFont="1" applyBorder="1" applyAlignment="1">
      <alignment horizontal="center" vertical="center" wrapText="1"/>
    </xf>
    <xf numFmtId="0" fontId="0" fillId="0" borderId="19"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61" fillId="2" borderId="19" xfId="0" applyFont="1" applyFill="1" applyBorder="1" applyAlignment="1">
      <alignment horizontal="left" vertical="center" wrapText="1" indent="2"/>
    </xf>
    <xf numFmtId="0" fontId="61" fillId="2" borderId="20" xfId="0" applyFont="1" applyFill="1" applyBorder="1" applyAlignment="1">
      <alignment horizontal="left" vertical="center" wrapText="1" indent="2"/>
    </xf>
    <xf numFmtId="0" fontId="61" fillId="2" borderId="21" xfId="0" applyFont="1" applyFill="1" applyBorder="1" applyAlignment="1">
      <alignment horizontal="left" vertical="center" wrapText="1" indent="2"/>
    </xf>
    <xf numFmtId="0" fontId="61" fillId="2" borderId="27" xfId="0" applyFont="1" applyFill="1" applyBorder="1" applyAlignment="1">
      <alignment horizontal="left" vertical="center" wrapText="1" indent="11"/>
    </xf>
    <xf numFmtId="0" fontId="61" fillId="2" borderId="0" xfId="0" applyFont="1" applyFill="1" applyAlignment="1">
      <alignment horizontal="left" vertical="center" wrapText="1" indent="11"/>
    </xf>
    <xf numFmtId="0" fontId="61" fillId="2" borderId="17" xfId="0" applyFont="1" applyFill="1" applyBorder="1" applyAlignment="1">
      <alignment horizontal="left" vertical="center" wrapText="1" indent="11"/>
    </xf>
    <xf numFmtId="0" fontId="61" fillId="2" borderId="22" xfId="0" applyFont="1" applyFill="1" applyBorder="1" applyAlignment="1">
      <alignment horizontal="center" vertical="center" wrapText="1"/>
    </xf>
    <xf numFmtId="0" fontId="61" fillId="2" borderId="23" xfId="0" applyFont="1" applyFill="1" applyBorder="1" applyAlignment="1">
      <alignment horizontal="center" vertical="center" wrapText="1"/>
    </xf>
    <xf numFmtId="0" fontId="61" fillId="2" borderId="24" xfId="0" applyFont="1" applyFill="1" applyBorder="1" applyAlignment="1">
      <alignment horizontal="center" vertical="center" wrapText="1"/>
    </xf>
    <xf numFmtId="0" fontId="61" fillId="0" borderId="19" xfId="0" applyFont="1" applyBorder="1" applyAlignment="1">
      <alignment vertical="center" wrapText="1"/>
    </xf>
    <xf numFmtId="0" fontId="61" fillId="0" borderId="20" xfId="0" applyFont="1" applyBorder="1" applyAlignment="1">
      <alignment vertical="center" wrapText="1"/>
    </xf>
    <xf numFmtId="0" fontId="61" fillId="0" borderId="21" xfId="0" applyFont="1" applyBorder="1" applyAlignment="1">
      <alignment vertical="center" wrapText="1"/>
    </xf>
    <xf numFmtId="0" fontId="61" fillId="0" borderId="27" xfId="0" applyFont="1" applyBorder="1" applyAlignment="1">
      <alignment vertical="center" wrapText="1"/>
    </xf>
    <xf numFmtId="0" fontId="61" fillId="0" borderId="0" xfId="0" applyFont="1" applyAlignment="1">
      <alignment vertical="center" wrapText="1"/>
    </xf>
    <xf numFmtId="0" fontId="61" fillId="0" borderId="17" xfId="0" applyFont="1" applyBorder="1" applyAlignment="1">
      <alignment vertical="center" wrapText="1"/>
    </xf>
    <xf numFmtId="0" fontId="61" fillId="0" borderId="22" xfId="0" applyFont="1" applyBorder="1" applyAlignment="1">
      <alignment vertical="center" wrapText="1"/>
    </xf>
    <xf numFmtId="0" fontId="61" fillId="0" borderId="23" xfId="0" applyFont="1" applyBorder="1" applyAlignment="1">
      <alignment vertical="center" wrapText="1"/>
    </xf>
    <xf numFmtId="0" fontId="61" fillId="0" borderId="24" xfId="0" applyFont="1" applyBorder="1" applyAlignment="1">
      <alignment vertical="center" wrapText="1"/>
    </xf>
    <xf numFmtId="0" fontId="48" fillId="15" borderId="29" xfId="0" applyFont="1" applyFill="1" applyBorder="1" applyAlignment="1">
      <alignment horizontal="center" vertical="top" wrapText="1"/>
    </xf>
    <xf numFmtId="0" fontId="48" fillId="15" borderId="30" xfId="0" applyFont="1" applyFill="1" applyBorder="1" applyAlignment="1">
      <alignment horizontal="center" vertical="top" wrapText="1"/>
    </xf>
    <xf numFmtId="0" fontId="48" fillId="15" borderId="25" xfId="0" applyFont="1" applyFill="1" applyBorder="1" applyAlignment="1">
      <alignment horizontal="center" vertical="top" wrapText="1"/>
    </xf>
    <xf numFmtId="0" fontId="48" fillId="15" borderId="29" xfId="0" applyFont="1" applyFill="1" applyBorder="1" applyAlignment="1">
      <alignment horizontal="left" vertical="center" wrapText="1"/>
    </xf>
    <xf numFmtId="0" fontId="48" fillId="15" borderId="30" xfId="0" applyFont="1" applyFill="1" applyBorder="1" applyAlignment="1">
      <alignment horizontal="left" vertical="center" wrapText="1"/>
    </xf>
    <xf numFmtId="165" fontId="48" fillId="15" borderId="9" xfId="0" applyNumberFormat="1" applyFont="1" applyFill="1" applyBorder="1" applyAlignment="1">
      <alignment horizontal="center" vertical="center" wrapText="1"/>
    </xf>
    <xf numFmtId="165" fontId="48" fillId="15" borderId="10" xfId="0" applyNumberFormat="1" applyFont="1" applyFill="1" applyBorder="1" applyAlignment="1">
      <alignment horizontal="center" vertical="center" wrapText="1"/>
    </xf>
    <xf numFmtId="165" fontId="48" fillId="15" borderId="8" xfId="0" applyNumberFormat="1" applyFont="1" applyFill="1" applyBorder="1" applyAlignment="1">
      <alignment horizontal="center" vertical="center" wrapText="1"/>
    </xf>
    <xf numFmtId="0" fontId="48" fillId="15" borderId="9" xfId="0" applyFont="1" applyFill="1" applyBorder="1" applyAlignment="1">
      <alignment horizontal="center" vertical="center" wrapText="1"/>
    </xf>
    <xf numFmtId="0" fontId="48" fillId="15" borderId="10" xfId="0" applyFont="1" applyFill="1" applyBorder="1" applyAlignment="1">
      <alignment horizontal="center" vertical="center" wrapText="1"/>
    </xf>
    <xf numFmtId="0" fontId="48" fillId="15" borderId="8" xfId="0" applyFont="1" applyFill="1" applyBorder="1" applyAlignment="1">
      <alignment horizontal="center" vertical="center" wrapText="1"/>
    </xf>
    <xf numFmtId="0" fontId="61" fillId="2" borderId="29" xfId="0" applyFont="1" applyFill="1" applyBorder="1" applyAlignment="1">
      <alignment horizontal="left" vertical="center" wrapText="1" indent="1"/>
    </xf>
    <xf numFmtId="0" fontId="61" fillId="2" borderId="30" xfId="0" applyFont="1" applyFill="1" applyBorder="1" applyAlignment="1">
      <alignment horizontal="left" vertical="center" wrapText="1" indent="1"/>
    </xf>
    <xf numFmtId="0" fontId="48" fillId="2" borderId="19" xfId="0" applyFont="1" applyFill="1" applyBorder="1" applyAlignment="1">
      <alignment horizontal="left" vertical="center" wrapText="1" indent="7"/>
    </xf>
    <xf numFmtId="0" fontId="48" fillId="2" borderId="20" xfId="0" applyFont="1" applyFill="1" applyBorder="1" applyAlignment="1">
      <alignment horizontal="left" vertical="center" wrapText="1" indent="7"/>
    </xf>
    <xf numFmtId="0" fontId="48" fillId="2" borderId="21" xfId="0" applyFont="1" applyFill="1" applyBorder="1" applyAlignment="1">
      <alignment horizontal="left" vertical="center" wrapText="1" indent="7"/>
    </xf>
    <xf numFmtId="0" fontId="48" fillId="2" borderId="23" xfId="0" applyFont="1" applyFill="1" applyBorder="1" applyAlignment="1">
      <alignment horizontal="left" vertical="center" wrapText="1" indent="7"/>
    </xf>
    <xf numFmtId="0" fontId="48" fillId="2" borderId="19" xfId="0" applyFont="1" applyFill="1" applyBorder="1" applyAlignment="1">
      <alignment horizontal="left" vertical="center" wrapText="1" indent="6"/>
    </xf>
    <xf numFmtId="0" fontId="48" fillId="2" borderId="20" xfId="0" applyFont="1" applyFill="1" applyBorder="1" applyAlignment="1">
      <alignment horizontal="left" vertical="center" wrapText="1" indent="6"/>
    </xf>
    <xf numFmtId="0" fontId="48" fillId="2" borderId="21" xfId="0" applyFont="1" applyFill="1" applyBorder="1" applyAlignment="1">
      <alignment horizontal="left" vertical="center" wrapText="1" indent="6"/>
    </xf>
    <xf numFmtId="0" fontId="48" fillId="2" borderId="22" xfId="0" applyFont="1" applyFill="1" applyBorder="1" applyAlignment="1">
      <alignment horizontal="left" vertical="center" wrapText="1" indent="6"/>
    </xf>
    <xf numFmtId="0" fontId="48" fillId="2" borderId="23" xfId="0" applyFont="1" applyFill="1" applyBorder="1" applyAlignment="1">
      <alignment horizontal="left" vertical="center" wrapText="1" indent="6"/>
    </xf>
    <xf numFmtId="0" fontId="48" fillId="2" borderId="24" xfId="0" applyFont="1" applyFill="1" applyBorder="1" applyAlignment="1">
      <alignment horizontal="left" vertical="center" wrapText="1" indent="6"/>
    </xf>
    <xf numFmtId="0" fontId="91" fillId="15" borderId="29" xfId="0" applyFont="1" applyFill="1" applyBorder="1" applyAlignment="1">
      <alignment horizontal="center" vertical="top" wrapText="1"/>
    </xf>
    <xf numFmtId="0" fontId="91" fillId="15" borderId="30" xfId="0" applyFont="1" applyFill="1" applyBorder="1" applyAlignment="1">
      <alignment horizontal="center" vertical="top" wrapText="1"/>
    </xf>
    <xf numFmtId="0" fontId="91" fillId="15" borderId="25" xfId="0" applyFont="1" applyFill="1" applyBorder="1" applyAlignment="1">
      <alignment horizontal="center" vertical="top" wrapText="1"/>
    </xf>
    <xf numFmtId="0" fontId="91" fillId="15" borderId="29" xfId="0" applyFont="1" applyFill="1" applyBorder="1" applyAlignment="1">
      <alignment horizontal="left" vertical="center" wrapText="1"/>
    </xf>
    <xf numFmtId="0" fontId="91" fillId="15" borderId="30" xfId="0" applyFont="1" applyFill="1" applyBorder="1" applyAlignment="1">
      <alignment horizontal="left" vertical="center" wrapText="1"/>
    </xf>
    <xf numFmtId="0" fontId="91" fillId="15" borderId="25" xfId="0" applyFont="1" applyFill="1" applyBorder="1" applyAlignment="1">
      <alignment horizontal="left" vertical="center" wrapText="1"/>
    </xf>
    <xf numFmtId="165" fontId="91" fillId="15" borderId="9" xfId="0" applyNumberFormat="1" applyFont="1" applyFill="1" applyBorder="1" applyAlignment="1">
      <alignment horizontal="center" vertical="center" wrapText="1"/>
    </xf>
    <xf numFmtId="165" fontId="91" fillId="15" borderId="10" xfId="0" applyNumberFormat="1" applyFont="1" applyFill="1" applyBorder="1" applyAlignment="1">
      <alignment horizontal="center" vertical="center" wrapText="1"/>
    </xf>
    <xf numFmtId="165" fontId="91" fillId="15" borderId="8" xfId="0" applyNumberFormat="1" applyFont="1" applyFill="1" applyBorder="1" applyAlignment="1">
      <alignment horizontal="center" vertical="center" wrapText="1"/>
    </xf>
    <xf numFmtId="0" fontId="88" fillId="15" borderId="29" xfId="0" applyFont="1" applyFill="1" applyBorder="1" applyAlignment="1">
      <alignment horizontal="left" vertical="center" wrapText="1"/>
    </xf>
    <xf numFmtId="0" fontId="88" fillId="15" borderId="30" xfId="0" applyFont="1" applyFill="1" applyBorder="1" applyAlignment="1">
      <alignment horizontal="left" vertical="center" wrapText="1"/>
    </xf>
    <xf numFmtId="0" fontId="88" fillId="15" borderId="25" xfId="0" applyFont="1" applyFill="1" applyBorder="1" applyAlignment="1">
      <alignment horizontal="left" vertical="center" wrapText="1"/>
    </xf>
    <xf numFmtId="165" fontId="88" fillId="15" borderId="9" xfId="0" applyNumberFormat="1" applyFont="1" applyFill="1" applyBorder="1" applyAlignment="1">
      <alignment horizontal="center" vertical="center" wrapText="1"/>
    </xf>
    <xf numFmtId="165" fontId="88" fillId="15" borderId="10" xfId="0" applyNumberFormat="1" applyFont="1" applyFill="1" applyBorder="1" applyAlignment="1">
      <alignment horizontal="center" vertical="center" wrapText="1"/>
    </xf>
    <xf numFmtId="165" fontId="88" fillId="15" borderId="8" xfId="0" applyNumberFormat="1" applyFont="1" applyFill="1" applyBorder="1" applyAlignment="1">
      <alignment horizontal="center" vertical="center" wrapText="1"/>
    </xf>
    <xf numFmtId="0" fontId="117" fillId="15" borderId="29" xfId="0" applyFont="1" applyFill="1" applyBorder="1" applyAlignment="1">
      <alignment horizontal="left" vertical="center" wrapText="1"/>
    </xf>
    <xf numFmtId="0" fontId="117" fillId="15" borderId="30" xfId="0" applyFont="1" applyFill="1" applyBorder="1" applyAlignment="1">
      <alignment horizontal="left" vertical="center" wrapText="1"/>
    </xf>
    <xf numFmtId="0" fontId="48" fillId="15" borderId="25" xfId="0" applyFont="1" applyFill="1" applyBorder="1" applyAlignment="1">
      <alignment horizontal="left" vertical="center" wrapText="1"/>
    </xf>
    <xf numFmtId="0" fontId="48" fillId="15" borderId="29" xfId="0" applyFont="1" applyFill="1" applyBorder="1" applyAlignment="1">
      <alignment horizontal="center" vertical="center" wrapText="1"/>
    </xf>
    <xf numFmtId="0" fontId="48" fillId="15" borderId="25" xfId="0" applyFont="1" applyFill="1" applyBorder="1" applyAlignment="1">
      <alignment horizontal="center" vertical="center" wrapText="1"/>
    </xf>
    <xf numFmtId="0" fontId="48" fillId="15" borderId="22" xfId="0" applyFont="1" applyFill="1" applyBorder="1" applyAlignment="1">
      <alignment horizontal="center" vertical="center" wrapText="1"/>
    </xf>
    <xf numFmtId="0" fontId="48" fillId="15" borderId="24" xfId="0" applyFont="1" applyFill="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18" xfId="0" applyBorder="1" applyAlignment="1">
      <alignment horizontal="center"/>
    </xf>
    <xf numFmtId="0" fontId="0" fillId="0" borderId="39" xfId="0" applyBorder="1" applyAlignment="1">
      <alignment horizontal="center" wrapText="1"/>
    </xf>
    <xf numFmtId="0" fontId="0" fillId="0" borderId="18" xfId="0" applyBorder="1" applyAlignment="1">
      <alignment horizontal="center" wrapText="1"/>
    </xf>
    <xf numFmtId="0" fontId="7" fillId="0" borderId="27" xfId="0" applyFont="1" applyBorder="1" applyAlignment="1">
      <alignment vertical="center" wrapText="1"/>
    </xf>
    <xf numFmtId="165" fontId="71" fillId="0" borderId="29" xfId="0" applyNumberFormat="1" applyFont="1" applyBorder="1" applyAlignment="1">
      <alignment vertical="center" wrapText="1"/>
    </xf>
    <xf numFmtId="0" fontId="7" fillId="2" borderId="19" xfId="0" applyFont="1" applyFill="1" applyBorder="1" applyAlignment="1">
      <alignment vertical="center" wrapText="1"/>
    </xf>
    <xf numFmtId="0" fontId="7" fillId="2" borderId="20" xfId="0" applyFont="1" applyFill="1" applyBorder="1" applyAlignment="1">
      <alignment vertical="center" wrapText="1"/>
    </xf>
    <xf numFmtId="0" fontId="7" fillId="2" borderId="21" xfId="0" applyFont="1" applyFill="1" applyBorder="1" applyAlignment="1">
      <alignment vertical="center" wrapText="1"/>
    </xf>
    <xf numFmtId="0" fontId="61" fillId="2" borderId="25" xfId="0" applyFont="1" applyFill="1" applyBorder="1" applyAlignment="1">
      <alignment horizontal="left" vertical="center" wrapText="1" indent="1"/>
    </xf>
    <xf numFmtId="0" fontId="48" fillId="2" borderId="22" xfId="0" applyFont="1" applyFill="1" applyBorder="1" applyAlignment="1">
      <alignment horizontal="left" vertical="center" wrapText="1" indent="4"/>
    </xf>
    <xf numFmtId="0" fontId="48" fillId="2" borderId="23" xfId="0" applyFont="1" applyFill="1" applyBorder="1" applyAlignment="1">
      <alignment horizontal="left" vertical="center" wrapText="1" indent="4"/>
    </xf>
    <xf numFmtId="0" fontId="48" fillId="2" borderId="24" xfId="0" applyFont="1" applyFill="1" applyBorder="1" applyAlignment="1">
      <alignment horizontal="left" vertical="center" wrapText="1" indent="4"/>
    </xf>
    <xf numFmtId="0" fontId="71" fillId="0" borderId="29" xfId="0" applyFont="1" applyBorder="1" applyAlignment="1">
      <alignment horizontal="center" vertical="center" wrapText="1"/>
    </xf>
    <xf numFmtId="0" fontId="71" fillId="0" borderId="30" xfId="0" applyFont="1" applyBorder="1" applyAlignment="1">
      <alignment horizontal="center" vertical="center" wrapText="1"/>
    </xf>
    <xf numFmtId="0" fontId="71" fillId="0" borderId="25" xfId="0" applyFont="1" applyBorder="1" applyAlignment="1">
      <alignment horizontal="center" vertical="center" wrapText="1"/>
    </xf>
    <xf numFmtId="0" fontId="61" fillId="2" borderId="29" xfId="0" applyFont="1" applyFill="1" applyBorder="1" applyAlignment="1">
      <alignment horizontal="justify" vertical="center" wrapText="1"/>
    </xf>
    <xf numFmtId="0" fontId="61" fillId="2" borderId="30" xfId="0" applyFont="1" applyFill="1" applyBorder="1" applyAlignment="1">
      <alignment horizontal="justify" vertical="center" wrapText="1"/>
    </xf>
    <xf numFmtId="0" fontId="61" fillId="2" borderId="25" xfId="0" applyFont="1" applyFill="1" applyBorder="1" applyAlignment="1">
      <alignment horizontal="justify" vertical="center" wrapText="1"/>
    </xf>
    <xf numFmtId="0" fontId="116" fillId="2" borderId="27" xfId="0" applyFont="1" applyFill="1" applyBorder="1" applyAlignment="1">
      <alignment vertical="center" wrapText="1"/>
    </xf>
    <xf numFmtId="0" fontId="116" fillId="2" borderId="17" xfId="0" applyFont="1" applyFill="1" applyBorder="1" applyAlignment="1">
      <alignment vertical="center" wrapText="1"/>
    </xf>
    <xf numFmtId="0" fontId="49" fillId="2" borderId="27" xfId="0" applyFont="1" applyFill="1" applyBorder="1" applyAlignment="1">
      <alignment vertical="center" wrapText="1"/>
    </xf>
    <xf numFmtId="0" fontId="49" fillId="2" borderId="0" xfId="0" applyFont="1" applyFill="1" applyAlignment="1">
      <alignment vertical="center" wrapText="1"/>
    </xf>
    <xf numFmtId="0" fontId="49" fillId="2" borderId="17" xfId="0" applyFont="1" applyFill="1" applyBorder="1" applyAlignment="1">
      <alignment vertical="center" wrapText="1"/>
    </xf>
    <xf numFmtId="0" fontId="48" fillId="2" borderId="27" xfId="0" applyFont="1" applyFill="1" applyBorder="1" applyAlignment="1">
      <alignment vertical="center" wrapText="1"/>
    </xf>
    <xf numFmtId="0" fontId="48" fillId="2" borderId="0" xfId="0" applyFont="1" applyFill="1" applyAlignment="1">
      <alignment vertical="center" wrapText="1"/>
    </xf>
    <xf numFmtId="0" fontId="48" fillId="2" borderId="17" xfId="0" applyFont="1" applyFill="1" applyBorder="1" applyAlignment="1">
      <alignment vertical="center" wrapText="1"/>
    </xf>
    <xf numFmtId="0" fontId="66" fillId="2" borderId="19" xfId="0" applyFont="1" applyFill="1" applyBorder="1" applyAlignment="1">
      <alignment vertical="center" wrapText="1"/>
    </xf>
    <xf numFmtId="0" fontId="66" fillId="2" borderId="20" xfId="0" applyFont="1" applyFill="1" applyBorder="1" applyAlignment="1">
      <alignment vertical="center" wrapText="1"/>
    </xf>
    <xf numFmtId="0" fontId="66" fillId="2" borderId="21" xfId="0" applyFont="1" applyFill="1" applyBorder="1" applyAlignment="1">
      <alignment vertical="center" wrapText="1"/>
    </xf>
    <xf numFmtId="0" fontId="48" fillId="2" borderId="20" xfId="0" applyFont="1" applyFill="1" applyBorder="1" applyAlignment="1">
      <alignment horizontal="left" vertical="center" wrapText="1" indent="2"/>
    </xf>
    <xf numFmtId="0" fontId="48" fillId="2" borderId="27" xfId="0" applyFont="1" applyFill="1" applyBorder="1" applyAlignment="1">
      <alignment horizontal="justify" vertical="center" wrapText="1"/>
    </xf>
    <xf numFmtId="0" fontId="48" fillId="2" borderId="0" xfId="0" applyFont="1" applyFill="1" applyAlignment="1">
      <alignment horizontal="justify" vertical="center" wrapText="1"/>
    </xf>
    <xf numFmtId="0" fontId="48" fillId="2" borderId="17" xfId="0" applyFont="1" applyFill="1" applyBorder="1" applyAlignment="1">
      <alignment horizontal="justify" vertical="center" wrapText="1"/>
    </xf>
    <xf numFmtId="0" fontId="48" fillId="2" borderId="20" xfId="0" applyFont="1" applyFill="1" applyBorder="1" applyAlignment="1">
      <alignment horizontal="left" vertical="center" wrapText="1" indent="1"/>
    </xf>
    <xf numFmtId="0" fontId="99" fillId="2" borderId="19" xfId="0" applyFont="1" applyFill="1" applyBorder="1" applyAlignment="1">
      <alignment vertical="center" wrapText="1"/>
    </xf>
    <xf numFmtId="0" fontId="99" fillId="2" borderId="20" xfId="0" applyFont="1" applyFill="1" applyBorder="1" applyAlignment="1">
      <alignment vertical="center" wrapText="1"/>
    </xf>
    <xf numFmtId="0" fontId="99" fillId="2" borderId="21" xfId="0" applyFont="1" applyFill="1" applyBorder="1" applyAlignment="1">
      <alignment vertical="center" wrapText="1"/>
    </xf>
    <xf numFmtId="0" fontId="61" fillId="2" borderId="29" xfId="0" applyFont="1" applyFill="1" applyBorder="1" applyAlignment="1">
      <alignment horizontal="left" vertical="center" wrapText="1" indent="4"/>
    </xf>
    <xf numFmtId="0" fontId="61" fillId="2" borderId="30" xfId="0" applyFont="1" applyFill="1" applyBorder="1" applyAlignment="1">
      <alignment horizontal="left" vertical="center" wrapText="1" indent="4"/>
    </xf>
    <xf numFmtId="0" fontId="61" fillId="2" borderId="25" xfId="0" applyFont="1" applyFill="1" applyBorder="1" applyAlignment="1">
      <alignment horizontal="left" vertical="center" wrapText="1" indent="4"/>
    </xf>
    <xf numFmtId="0" fontId="61" fillId="2" borderId="19" xfId="0" applyFont="1" applyFill="1" applyBorder="1" applyAlignment="1">
      <alignment vertical="center" wrapText="1"/>
    </xf>
    <xf numFmtId="0" fontId="61" fillId="2" borderId="20" xfId="0" applyFont="1" applyFill="1" applyBorder="1" applyAlignment="1">
      <alignment vertical="center" wrapText="1"/>
    </xf>
    <xf numFmtId="0" fontId="61" fillId="2" borderId="21" xfId="0" applyFont="1" applyFill="1" applyBorder="1" applyAlignment="1">
      <alignment vertical="center" wrapText="1"/>
    </xf>
    <xf numFmtId="0" fontId="48" fillId="2" borderId="22" xfId="0" applyFont="1" applyFill="1" applyBorder="1" applyAlignment="1">
      <alignment horizontal="left" vertical="center" wrapText="1" indent="2"/>
    </xf>
    <xf numFmtId="0" fontId="48" fillId="2" borderId="23" xfId="0" applyFont="1" applyFill="1" applyBorder="1" applyAlignment="1">
      <alignment horizontal="left" vertical="center" wrapText="1" indent="2"/>
    </xf>
    <xf numFmtId="0" fontId="48" fillId="2" borderId="24" xfId="0" applyFont="1" applyFill="1" applyBorder="1" applyAlignment="1">
      <alignment horizontal="left" vertical="center" wrapText="1" indent="2"/>
    </xf>
    <xf numFmtId="167" fontId="59" fillId="0" borderId="29" xfId="0" applyNumberFormat="1" applyFont="1" applyBorder="1" applyAlignment="1">
      <alignment horizontal="center" vertical="center" wrapText="1"/>
    </xf>
    <xf numFmtId="167" fontId="59" fillId="0" borderId="30" xfId="0" applyNumberFormat="1" applyFont="1" applyBorder="1" applyAlignment="1">
      <alignment horizontal="center" vertical="center" wrapText="1"/>
    </xf>
    <xf numFmtId="167" fontId="59" fillId="0" borderId="25" xfId="0" applyNumberFormat="1" applyFont="1" applyBorder="1" applyAlignment="1">
      <alignment horizontal="center" vertical="center" wrapText="1"/>
    </xf>
    <xf numFmtId="0" fontId="97" fillId="0" borderId="29" xfId="0" applyFont="1" applyBorder="1" applyAlignment="1">
      <alignment vertical="center" wrapText="1"/>
    </xf>
    <xf numFmtId="0" fontId="97" fillId="0" borderId="30" xfId="0" applyFont="1" applyBorder="1" applyAlignment="1">
      <alignment vertical="center" wrapText="1"/>
    </xf>
    <xf numFmtId="0" fontId="97" fillId="0" borderId="25" xfId="0" applyFont="1" applyBorder="1" applyAlignment="1">
      <alignment vertical="center" wrapText="1"/>
    </xf>
    <xf numFmtId="165" fontId="97" fillId="0" borderId="29" xfId="0" applyNumberFormat="1" applyFont="1" applyBorder="1" applyAlignment="1">
      <alignment vertical="center" wrapText="1"/>
    </xf>
    <xf numFmtId="165" fontId="97" fillId="0" borderId="30" xfId="0" applyNumberFormat="1" applyFont="1" applyBorder="1" applyAlignment="1">
      <alignment vertical="center" wrapText="1"/>
    </xf>
    <xf numFmtId="165" fontId="97" fillId="0" borderId="25" xfId="0" applyNumberFormat="1" applyFont="1" applyBorder="1" applyAlignment="1">
      <alignment vertical="center" wrapText="1"/>
    </xf>
    <xf numFmtId="0" fontId="87" fillId="2" borderId="29" xfId="0" applyFont="1" applyFill="1" applyBorder="1" applyAlignment="1">
      <alignment horizontal="left" vertical="center" wrapText="1" indent="2"/>
    </xf>
    <xf numFmtId="0" fontId="87" fillId="2" borderId="30" xfId="0" applyFont="1" applyFill="1" applyBorder="1" applyAlignment="1">
      <alignment horizontal="left" vertical="center" wrapText="1" indent="2"/>
    </xf>
    <xf numFmtId="0" fontId="87" fillId="2" borderId="25" xfId="0" applyFont="1" applyFill="1" applyBorder="1" applyAlignment="1">
      <alignment horizontal="left" vertical="center" wrapText="1" indent="2"/>
    </xf>
    <xf numFmtId="0" fontId="48" fillId="2" borderId="27" xfId="0" applyFont="1" applyFill="1" applyBorder="1" applyAlignment="1">
      <alignment horizontal="left" vertical="center" wrapText="1" indent="3"/>
    </xf>
    <xf numFmtId="0" fontId="48" fillId="2" borderId="0" xfId="0" applyFont="1" applyFill="1" applyAlignment="1">
      <alignment horizontal="left" vertical="center" wrapText="1" indent="3"/>
    </xf>
    <xf numFmtId="0" fontId="48" fillId="2" borderId="17" xfId="0" applyFont="1" applyFill="1" applyBorder="1" applyAlignment="1">
      <alignment horizontal="left" vertical="center" wrapText="1" indent="3"/>
    </xf>
    <xf numFmtId="0" fontId="96" fillId="0" borderId="29" xfId="0" applyFont="1" applyBorder="1" applyAlignment="1">
      <alignment vertical="center" wrapText="1"/>
    </xf>
    <xf numFmtId="0" fontId="96" fillId="0" borderId="30" xfId="0" applyFont="1" applyBorder="1" applyAlignment="1">
      <alignment vertical="center" wrapText="1"/>
    </xf>
    <xf numFmtId="0" fontId="96" fillId="0" borderId="25" xfId="0" applyFont="1" applyBorder="1" applyAlignment="1">
      <alignment vertical="center" wrapText="1"/>
    </xf>
    <xf numFmtId="165" fontId="96" fillId="0" borderId="29" xfId="0" applyNumberFormat="1" applyFont="1" applyBorder="1" applyAlignment="1">
      <alignment vertical="center" wrapText="1"/>
    </xf>
    <xf numFmtId="165" fontId="96" fillId="0" borderId="30" xfId="0" applyNumberFormat="1" applyFont="1" applyBorder="1" applyAlignment="1">
      <alignment vertical="center" wrapText="1"/>
    </xf>
    <xf numFmtId="165" fontId="96" fillId="0" borderId="25" xfId="0" applyNumberFormat="1" applyFont="1" applyBorder="1" applyAlignment="1">
      <alignment vertical="center" wrapText="1"/>
    </xf>
    <xf numFmtId="165" fontId="60" fillId="0" borderId="29" xfId="0" applyNumberFormat="1" applyFont="1" applyBorder="1" applyAlignment="1">
      <alignment vertical="center" wrapText="1"/>
    </xf>
    <xf numFmtId="165" fontId="60" fillId="0" borderId="30" xfId="0" applyNumberFormat="1" applyFont="1" applyBorder="1" applyAlignment="1">
      <alignment vertical="center" wrapText="1"/>
    </xf>
    <xf numFmtId="165" fontId="60" fillId="0" borderId="25" xfId="0" applyNumberFormat="1" applyFont="1" applyBorder="1" applyAlignment="1">
      <alignment vertical="center" wrapText="1"/>
    </xf>
    <xf numFmtId="0" fontId="60" fillId="0" borderId="29" xfId="0" applyFont="1" applyBorder="1" applyAlignment="1">
      <alignment vertical="center" wrapText="1"/>
    </xf>
    <xf numFmtId="0" fontId="60" fillId="0" borderId="30" xfId="0" applyFont="1" applyBorder="1" applyAlignment="1">
      <alignment vertical="center" wrapText="1"/>
    </xf>
    <xf numFmtId="0" fontId="60" fillId="0" borderId="25" xfId="0" applyFont="1" applyBorder="1" applyAlignment="1">
      <alignment vertical="center" wrapText="1"/>
    </xf>
    <xf numFmtId="0" fontId="88" fillId="15" borderId="29" xfId="0" applyFont="1" applyFill="1" applyBorder="1" applyAlignment="1">
      <alignment horizontal="center" vertical="top" wrapText="1"/>
    </xf>
    <xf numFmtId="0" fontId="88" fillId="15" borderId="30" xfId="0" applyFont="1" applyFill="1" applyBorder="1" applyAlignment="1">
      <alignment horizontal="center" vertical="top" wrapText="1"/>
    </xf>
    <xf numFmtId="0" fontId="88" fillId="15" borderId="25" xfId="0" applyFont="1" applyFill="1" applyBorder="1" applyAlignment="1">
      <alignment horizontal="center" vertical="top" wrapText="1"/>
    </xf>
    <xf numFmtId="0" fontId="121" fillId="15" borderId="29" xfId="0" applyFont="1" applyFill="1" applyBorder="1" applyAlignment="1">
      <alignment horizontal="center" vertical="center" wrapText="1"/>
    </xf>
    <xf numFmtId="0" fontId="121" fillId="15" borderId="25"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6" fillId="15" borderId="25" xfId="0" applyFont="1" applyFill="1" applyBorder="1" applyAlignment="1">
      <alignment horizontal="center" vertical="center" wrapText="1"/>
    </xf>
    <xf numFmtId="0" fontId="6" fillId="15" borderId="47" xfId="0" applyFont="1" applyFill="1" applyBorder="1" applyAlignment="1">
      <alignment horizontal="center" vertical="center" wrapText="1"/>
    </xf>
    <xf numFmtId="0" fontId="6" fillId="15" borderId="48" xfId="0" applyFont="1" applyFill="1" applyBorder="1" applyAlignment="1">
      <alignment horizontal="center"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35" xfId="0" applyFont="1" applyBorder="1" applyAlignment="1">
      <alignment horizontal="center" vertical="center"/>
    </xf>
    <xf numFmtId="0" fontId="117" fillId="15" borderId="29" xfId="0" applyFont="1" applyFill="1" applyBorder="1" applyAlignment="1">
      <alignment horizontal="center" vertical="top" wrapText="1"/>
    </xf>
    <xf numFmtId="0" fontId="117" fillId="15" borderId="30" xfId="0" applyFont="1" applyFill="1" applyBorder="1" applyAlignment="1">
      <alignment horizontal="center" vertical="top" wrapText="1"/>
    </xf>
    <xf numFmtId="0" fontId="117" fillId="15" borderId="25" xfId="0" applyFont="1" applyFill="1" applyBorder="1" applyAlignment="1">
      <alignment horizontal="center" vertical="top" wrapText="1"/>
    </xf>
    <xf numFmtId="165" fontId="117" fillId="15" borderId="9" xfId="0" applyNumberFormat="1" applyFont="1" applyFill="1" applyBorder="1" applyAlignment="1">
      <alignment horizontal="center" vertical="center" wrapText="1"/>
    </xf>
    <xf numFmtId="165" fontId="117" fillId="15" borderId="10" xfId="0" applyNumberFormat="1" applyFont="1" applyFill="1" applyBorder="1" applyAlignment="1">
      <alignment horizontal="center" vertical="center" wrapText="1"/>
    </xf>
    <xf numFmtId="165" fontId="117" fillId="15" borderId="8" xfId="0" applyNumberFormat="1" applyFont="1" applyFill="1" applyBorder="1" applyAlignment="1">
      <alignment horizontal="center" vertical="center" wrapText="1"/>
    </xf>
    <xf numFmtId="0" fontId="119" fillId="15" borderId="43" xfId="0" applyFont="1" applyFill="1" applyBorder="1" applyAlignment="1">
      <alignment horizontal="center" vertical="center" wrapText="1"/>
    </xf>
    <xf numFmtId="0" fontId="119" fillId="15" borderId="42" xfId="0" applyFont="1" applyFill="1" applyBorder="1" applyAlignment="1">
      <alignment horizontal="center" vertical="center" wrapText="1"/>
    </xf>
    <xf numFmtId="0" fontId="119" fillId="15" borderId="29" xfId="0" applyFont="1" applyFill="1" applyBorder="1" applyAlignment="1">
      <alignment horizontal="center" vertical="center" wrapText="1"/>
    </xf>
    <xf numFmtId="0" fontId="119" fillId="15" borderId="25" xfId="0" applyFont="1" applyFill="1" applyBorder="1" applyAlignment="1">
      <alignment horizontal="center" vertical="center" wrapText="1"/>
    </xf>
    <xf numFmtId="0" fontId="4" fillId="2" borderId="27" xfId="0" applyFont="1" applyFill="1" applyBorder="1" applyAlignment="1">
      <alignment vertical="center" wrapText="1"/>
    </xf>
    <xf numFmtId="0" fontId="4" fillId="2" borderId="17" xfId="0" applyFont="1" applyFill="1" applyBorder="1" applyAlignment="1">
      <alignment vertical="center" wrapText="1"/>
    </xf>
    <xf numFmtId="0" fontId="48" fillId="0" borderId="43" xfId="0" applyFont="1" applyBorder="1" applyAlignment="1">
      <alignment horizontal="center" vertical="center" wrapText="1"/>
    </xf>
    <xf numFmtId="0" fontId="48" fillId="0" borderId="41" xfId="0" applyFont="1" applyBorder="1" applyAlignment="1">
      <alignment horizontal="center" vertical="center" wrapText="1"/>
    </xf>
    <xf numFmtId="165" fontId="48" fillId="0" borderId="19" xfId="0" applyNumberFormat="1" applyFont="1" applyBorder="1" applyAlignment="1">
      <alignment horizontal="center" vertical="center" wrapText="1"/>
    </xf>
    <xf numFmtId="0" fontId="48" fillId="0" borderId="20"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120" fillId="0" borderId="9" xfId="0" applyFont="1" applyBorder="1" applyAlignment="1">
      <alignment horizontal="center" vertical="center"/>
    </xf>
    <xf numFmtId="0" fontId="120" fillId="0" borderId="10" xfId="0" applyFont="1" applyBorder="1" applyAlignment="1">
      <alignment horizontal="center" vertical="center"/>
    </xf>
    <xf numFmtId="0" fontId="120" fillId="0" borderId="35"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35" xfId="0" applyFont="1" applyBorder="1" applyAlignment="1">
      <alignment horizontal="center" vertical="center"/>
    </xf>
    <xf numFmtId="165" fontId="48" fillId="0" borderId="29" xfId="0" applyNumberFormat="1" applyFont="1" applyBorder="1" applyAlignment="1">
      <alignment horizontal="center" vertical="center" wrapText="1"/>
    </xf>
    <xf numFmtId="0" fontId="48" fillId="0" borderId="30" xfId="0" applyFont="1" applyBorder="1" applyAlignment="1">
      <alignment horizontal="center" vertical="center" wrapText="1"/>
    </xf>
    <xf numFmtId="0" fontId="120" fillId="0" borderId="34" xfId="0" applyFont="1" applyBorder="1" applyAlignment="1">
      <alignment horizontal="center" vertical="center" wrapText="1"/>
    </xf>
    <xf numFmtId="0" fontId="120" fillId="0" borderId="3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61" fillId="2" borderId="19" xfId="0" applyFont="1" applyFill="1" applyBorder="1" applyAlignment="1">
      <alignment horizontal="center" vertical="center" wrapText="1"/>
    </xf>
    <xf numFmtId="0" fontId="61" fillId="2" borderId="20" xfId="0" applyFont="1" applyFill="1" applyBorder="1" applyAlignment="1">
      <alignment horizontal="center" vertical="center" wrapText="1"/>
    </xf>
    <xf numFmtId="0" fontId="61" fillId="2" borderId="21" xfId="0" applyFont="1" applyFill="1" applyBorder="1" applyAlignment="1">
      <alignment horizontal="center" vertical="center" wrapText="1"/>
    </xf>
    <xf numFmtId="0" fontId="61" fillId="2" borderId="19" xfId="0" applyFont="1" applyFill="1" applyBorder="1" applyAlignment="1">
      <alignment horizontal="left" vertical="center" wrapText="1" indent="4"/>
    </xf>
    <xf numFmtId="0" fontId="61" fillId="2" borderId="20" xfId="0" applyFont="1" applyFill="1" applyBorder="1" applyAlignment="1">
      <alignment horizontal="left" vertical="center" wrapText="1" indent="4"/>
    </xf>
    <xf numFmtId="0" fontId="61" fillId="2" borderId="21" xfId="0" applyFont="1" applyFill="1" applyBorder="1" applyAlignment="1">
      <alignment horizontal="left" vertical="center" wrapText="1" indent="4"/>
    </xf>
    <xf numFmtId="0" fontId="61" fillId="2" borderId="22" xfId="0" applyFont="1" applyFill="1" applyBorder="1" applyAlignment="1">
      <alignment horizontal="left" vertical="center" wrapText="1" indent="4"/>
    </xf>
    <xf numFmtId="0" fontId="61" fillId="2" borderId="23" xfId="0" applyFont="1" applyFill="1" applyBorder="1" applyAlignment="1">
      <alignment horizontal="left" vertical="center" wrapText="1" indent="4"/>
    </xf>
    <xf numFmtId="0" fontId="61" fillId="2" borderId="24" xfId="0" applyFont="1" applyFill="1" applyBorder="1" applyAlignment="1">
      <alignment horizontal="left" vertical="center" wrapText="1" indent="4"/>
    </xf>
    <xf numFmtId="0" fontId="48" fillId="2" borderId="22" xfId="0" applyFont="1" applyFill="1" applyBorder="1" applyAlignment="1">
      <alignment horizontal="left" vertical="center" wrapText="1" indent="1"/>
    </xf>
    <xf numFmtId="0" fontId="48" fillId="2" borderId="23" xfId="0" applyFont="1" applyFill="1" applyBorder="1" applyAlignment="1">
      <alignment horizontal="left" vertical="center" wrapText="1" indent="1"/>
    </xf>
    <xf numFmtId="0" fontId="48" fillId="2" borderId="24" xfId="0" applyFont="1" applyFill="1" applyBorder="1" applyAlignment="1">
      <alignment horizontal="left" vertical="center" wrapText="1" indent="1"/>
    </xf>
    <xf numFmtId="0" fontId="48" fillId="2" borderId="19" xfId="0" applyFont="1" applyFill="1" applyBorder="1" applyAlignment="1">
      <alignment horizontal="left" vertical="center" wrapText="1" indent="4"/>
    </xf>
    <xf numFmtId="0" fontId="48" fillId="2" borderId="20" xfId="0" applyFont="1" applyFill="1" applyBorder="1" applyAlignment="1">
      <alignment horizontal="left" vertical="center" wrapText="1" indent="4"/>
    </xf>
    <xf numFmtId="0" fontId="48" fillId="2" borderId="21" xfId="0" applyFont="1" applyFill="1" applyBorder="1" applyAlignment="1">
      <alignment horizontal="left" vertical="center" wrapText="1" indent="4"/>
    </xf>
    <xf numFmtId="0" fontId="48" fillId="2" borderId="19" xfId="0" applyFont="1" applyFill="1" applyBorder="1" applyAlignment="1">
      <alignment horizontal="left" vertical="center" wrapText="1" indent="8"/>
    </xf>
    <xf numFmtId="0" fontId="48" fillId="2" borderId="20" xfId="0" applyFont="1" applyFill="1" applyBorder="1" applyAlignment="1">
      <alignment horizontal="left" vertical="center" wrapText="1" indent="8"/>
    </xf>
    <xf numFmtId="0" fontId="48" fillId="2" borderId="21" xfId="0" applyFont="1" applyFill="1" applyBorder="1" applyAlignment="1">
      <alignment horizontal="left" vertical="center" wrapText="1" indent="8"/>
    </xf>
    <xf numFmtId="0" fontId="48" fillId="2" borderId="22" xfId="0" applyFont="1" applyFill="1" applyBorder="1" applyAlignment="1">
      <alignment horizontal="left" vertical="center" wrapText="1" indent="8"/>
    </xf>
    <xf numFmtId="0" fontId="48" fillId="2" borderId="23" xfId="0" applyFont="1" applyFill="1" applyBorder="1" applyAlignment="1">
      <alignment horizontal="left" vertical="center" wrapText="1" indent="8"/>
    </xf>
    <xf numFmtId="0" fontId="48" fillId="2" borderId="24" xfId="0" applyFont="1" applyFill="1" applyBorder="1" applyAlignment="1">
      <alignment horizontal="left" vertical="center" wrapText="1" indent="8"/>
    </xf>
    <xf numFmtId="0" fontId="61" fillId="2" borderId="19" xfId="0" applyFont="1" applyFill="1" applyBorder="1" applyAlignment="1">
      <alignment horizontal="left" vertical="center" wrapText="1" indent="3"/>
    </xf>
    <xf numFmtId="0" fontId="61" fillId="2" borderId="20" xfId="0" applyFont="1" applyFill="1" applyBorder="1" applyAlignment="1">
      <alignment horizontal="left" vertical="center" wrapText="1" indent="3"/>
    </xf>
    <xf numFmtId="0" fontId="61" fillId="2" borderId="21" xfId="0" applyFont="1" applyFill="1" applyBorder="1" applyAlignment="1">
      <alignment horizontal="left" vertical="center" wrapText="1" indent="3"/>
    </xf>
    <xf numFmtId="0" fontId="48" fillId="2" borderId="23" xfId="0" applyFont="1" applyFill="1" applyBorder="1" applyAlignment="1">
      <alignment horizontal="left" vertical="center" wrapText="1" indent="3"/>
    </xf>
    <xf numFmtId="0" fontId="38" fillId="0" borderId="30" xfId="0" applyFont="1" applyBorder="1" applyAlignment="1">
      <alignment horizontal="center" vertical="center" wrapText="1"/>
    </xf>
    <xf numFmtId="0" fontId="38" fillId="0" borderId="25" xfId="0" applyFont="1" applyBorder="1" applyAlignment="1">
      <alignment horizontal="center" vertical="center" wrapText="1"/>
    </xf>
    <xf numFmtId="0" fontId="21" fillId="0" borderId="11" xfId="0" applyFont="1" applyBorder="1" applyAlignment="1">
      <alignment horizontal="center" vertical="center" wrapText="1"/>
    </xf>
    <xf numFmtId="0" fontId="138" fillId="0" borderId="12" xfId="0" applyFont="1" applyBorder="1" applyAlignment="1">
      <alignment horizontal="center" vertical="center" wrapText="1"/>
    </xf>
    <xf numFmtId="0" fontId="138" fillId="0" borderId="13" xfId="0" applyFont="1" applyBorder="1" applyAlignment="1">
      <alignment horizontal="center" vertical="center" wrapText="1"/>
    </xf>
    <xf numFmtId="0" fontId="126" fillId="2" borderId="30" xfId="0" applyFont="1" applyFill="1" applyBorder="1" applyAlignment="1">
      <alignment horizontal="center" vertical="center" wrapText="1"/>
    </xf>
    <xf numFmtId="0" fontId="126" fillId="2" borderId="25" xfId="0" applyFont="1" applyFill="1" applyBorder="1" applyAlignment="1">
      <alignment horizontal="center" vertical="center" wrapText="1"/>
    </xf>
    <xf numFmtId="0" fontId="98" fillId="0" borderId="30" xfId="0" applyFont="1" applyBorder="1" applyAlignment="1">
      <alignment horizontal="center" vertical="center" wrapText="1"/>
    </xf>
    <xf numFmtId="0" fontId="98" fillId="0" borderId="25" xfId="0" applyFont="1" applyBorder="1" applyAlignment="1">
      <alignment horizontal="center" vertical="center" wrapText="1"/>
    </xf>
    <xf numFmtId="0" fontId="94" fillId="0" borderId="30" xfId="0" applyFont="1" applyBorder="1" applyAlignment="1">
      <alignment horizontal="center" vertical="center" wrapText="1"/>
    </xf>
    <xf numFmtId="0" fontId="94" fillId="0" borderId="25" xfId="0" applyFont="1" applyBorder="1" applyAlignment="1">
      <alignment horizontal="center" vertical="center" wrapText="1"/>
    </xf>
    <xf numFmtId="0" fontId="133" fillId="0" borderId="30" xfId="0" applyFont="1" applyBorder="1" applyAlignment="1">
      <alignment horizontal="center" vertical="center" wrapText="1"/>
    </xf>
    <xf numFmtId="0" fontId="133"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34" fillId="0" borderId="25" xfId="0" applyFont="1" applyBorder="1" applyAlignment="1">
      <alignment horizontal="center" vertical="center" wrapText="1"/>
    </xf>
    <xf numFmtId="0" fontId="126" fillId="2" borderId="12" xfId="0" applyFont="1" applyFill="1" applyBorder="1" applyAlignment="1">
      <alignment horizontal="center" vertical="center" wrapText="1"/>
    </xf>
    <xf numFmtId="0" fontId="126" fillId="2" borderId="62" xfId="0" applyFont="1" applyFill="1" applyBorder="1" applyAlignment="1">
      <alignment horizontal="center" vertical="center" wrapText="1"/>
    </xf>
    <xf numFmtId="0" fontId="126" fillId="2" borderId="13" xfId="0" applyFont="1" applyFill="1" applyBorder="1" applyAlignment="1">
      <alignment horizontal="center" vertical="center" wrapText="1"/>
    </xf>
    <xf numFmtId="0" fontId="129" fillId="0" borderId="19" xfId="0" applyFont="1" applyBorder="1" applyAlignment="1">
      <alignment horizontal="left" vertical="center" wrapText="1"/>
    </xf>
    <xf numFmtId="0" fontId="129" fillId="0" borderId="21" xfId="0" applyFont="1" applyBorder="1" applyAlignment="1">
      <alignment horizontal="left" vertical="center" wrapText="1"/>
    </xf>
    <xf numFmtId="165" fontId="135" fillId="0" borderId="19" xfId="0" applyNumberFormat="1" applyFont="1" applyBorder="1" applyAlignment="1">
      <alignment horizontal="center" vertical="center" wrapText="1"/>
    </xf>
    <xf numFmtId="165" fontId="135" fillId="0" borderId="20" xfId="0" applyNumberFormat="1" applyFont="1" applyBorder="1" applyAlignment="1">
      <alignment horizontal="center" vertical="center" wrapText="1"/>
    </xf>
    <xf numFmtId="165" fontId="135" fillId="0" borderId="21" xfId="0" applyNumberFormat="1" applyFont="1" applyBorder="1" applyAlignment="1">
      <alignment horizontal="center" vertical="center" wrapText="1"/>
    </xf>
    <xf numFmtId="0" fontId="126" fillId="2" borderId="11" xfId="0" applyFont="1" applyFill="1" applyBorder="1" applyAlignment="1">
      <alignment horizontal="center" vertical="center" wrapText="1"/>
    </xf>
    <xf numFmtId="0" fontId="124" fillId="2" borderId="11" xfId="0" applyFont="1" applyFill="1" applyBorder="1" applyAlignment="1">
      <alignment horizontal="center" vertical="center" wrapText="1"/>
    </xf>
    <xf numFmtId="0" fontId="126" fillId="0" borderId="11" xfId="0" applyFont="1" applyBorder="1" applyAlignment="1">
      <alignment horizontal="center" vertical="center" wrapText="1"/>
    </xf>
    <xf numFmtId="0" fontId="38" fillId="0" borderId="11" xfId="0" applyFont="1" applyBorder="1" applyAlignment="1">
      <alignment horizontal="center" vertical="center" wrapText="1"/>
    </xf>
    <xf numFmtId="165" fontId="38" fillId="0" borderId="11" xfId="0" applyNumberFormat="1" applyFont="1" applyBorder="1" applyAlignment="1">
      <alignment horizontal="center" vertical="center" wrapText="1"/>
    </xf>
    <xf numFmtId="0" fontId="129" fillId="0" borderId="29" xfId="0" applyFont="1" applyBorder="1" applyAlignment="1">
      <alignment horizontal="center" vertical="center" wrapText="1"/>
    </xf>
    <xf numFmtId="0" fontId="129" fillId="0" borderId="30" xfId="0" applyFont="1" applyBorder="1" applyAlignment="1">
      <alignment horizontal="center" vertical="center" wrapText="1"/>
    </xf>
    <xf numFmtId="0" fontId="129" fillId="0" borderId="25" xfId="0" applyFont="1" applyBorder="1" applyAlignment="1">
      <alignment horizontal="center" vertical="center" wrapText="1"/>
    </xf>
    <xf numFmtId="0" fontId="136" fillId="0" borderId="12" xfId="0" applyFont="1" applyBorder="1" applyAlignment="1">
      <alignment horizontal="center" vertical="center" wrapText="1"/>
    </xf>
    <xf numFmtId="0" fontId="136" fillId="0" borderId="13" xfId="0" applyFont="1" applyBorder="1" applyAlignment="1">
      <alignment horizontal="center" vertical="center" wrapText="1"/>
    </xf>
    <xf numFmtId="0" fontId="126" fillId="9" borderId="11" xfId="0" applyFont="1" applyFill="1" applyBorder="1" applyAlignment="1">
      <alignment horizontal="center" vertical="center" wrapText="1"/>
    </xf>
    <xf numFmtId="0" fontId="126" fillId="15" borderId="11" xfId="0" applyFont="1" applyFill="1" applyBorder="1" applyAlignment="1">
      <alignment horizontal="center" vertical="center" wrapText="1"/>
    </xf>
    <xf numFmtId="0" fontId="124" fillId="2" borderId="27" xfId="0" applyFont="1" applyFill="1" applyBorder="1" applyAlignment="1">
      <alignment horizontal="left" vertical="center" wrapText="1" indent="4"/>
    </xf>
    <xf numFmtId="0" fontId="124" fillId="2" borderId="0" xfId="0" applyFont="1" applyFill="1" applyAlignment="1">
      <alignment horizontal="left" vertical="center" wrapText="1" indent="4"/>
    </xf>
    <xf numFmtId="0" fontId="124" fillId="2" borderId="17" xfId="0" applyFont="1" applyFill="1" applyBorder="1" applyAlignment="1">
      <alignment horizontal="left" vertical="center" wrapText="1" indent="4"/>
    </xf>
    <xf numFmtId="0" fontId="124" fillId="2" borderId="22" xfId="0" applyFont="1" applyFill="1" applyBorder="1" applyAlignment="1">
      <alignment horizontal="left" vertical="center" wrapText="1" indent="4"/>
    </xf>
    <xf numFmtId="0" fontId="124" fillId="2" borderId="23" xfId="0" applyFont="1" applyFill="1" applyBorder="1" applyAlignment="1">
      <alignment horizontal="left" vertical="center" wrapText="1" indent="4"/>
    </xf>
    <xf numFmtId="0" fontId="124" fillId="2" borderId="24" xfId="0" applyFont="1" applyFill="1" applyBorder="1" applyAlignment="1">
      <alignment horizontal="left" vertical="center" wrapText="1" indent="4"/>
    </xf>
    <xf numFmtId="0" fontId="124" fillId="2" borderId="19" xfId="0" applyFont="1" applyFill="1" applyBorder="1" applyAlignment="1">
      <alignment horizontal="left" vertical="center" wrapText="1" indent="1"/>
    </xf>
    <xf numFmtId="0" fontId="124" fillId="2" borderId="20" xfId="0" applyFont="1" applyFill="1" applyBorder="1" applyAlignment="1">
      <alignment horizontal="left" vertical="center" wrapText="1" indent="1"/>
    </xf>
    <xf numFmtId="0" fontId="124" fillId="2" borderId="21" xfId="0" applyFont="1" applyFill="1" applyBorder="1" applyAlignment="1">
      <alignment horizontal="left" vertical="center" wrapText="1" indent="1"/>
    </xf>
    <xf numFmtId="0" fontId="124" fillId="2" borderId="22" xfId="0" applyFont="1" applyFill="1" applyBorder="1" applyAlignment="1">
      <alignment horizontal="left" vertical="center" wrapText="1" indent="2"/>
    </xf>
    <xf numFmtId="0" fontId="124" fillId="2" borderId="23" xfId="0" applyFont="1" applyFill="1" applyBorder="1" applyAlignment="1">
      <alignment horizontal="left" vertical="center" wrapText="1" indent="2"/>
    </xf>
    <xf numFmtId="0" fontId="124" fillId="2" borderId="24" xfId="0" applyFont="1" applyFill="1" applyBorder="1" applyAlignment="1">
      <alignment horizontal="left" vertical="center" wrapText="1" indent="2"/>
    </xf>
    <xf numFmtId="0" fontId="128" fillId="2" borderId="19" xfId="0" applyFont="1" applyFill="1" applyBorder="1" applyAlignment="1">
      <alignment vertical="center" wrapText="1"/>
    </xf>
    <xf numFmtId="0" fontId="128" fillId="2" borderId="20" xfId="0" applyFont="1" applyFill="1" applyBorder="1" applyAlignment="1">
      <alignment vertical="center" wrapText="1"/>
    </xf>
    <xf numFmtId="0" fontId="128" fillId="2" borderId="21" xfId="0" applyFont="1" applyFill="1" applyBorder="1" applyAlignment="1">
      <alignment vertical="center" wrapText="1"/>
    </xf>
    <xf numFmtId="0" fontId="126" fillId="2" borderId="22" xfId="0" applyFont="1" applyFill="1" applyBorder="1" applyAlignment="1">
      <alignment horizontal="left" vertical="center" wrapText="1" indent="3"/>
    </xf>
    <xf numFmtId="0" fontId="126" fillId="2" borderId="23" xfId="0" applyFont="1" applyFill="1" applyBorder="1" applyAlignment="1">
      <alignment horizontal="left" vertical="center" wrapText="1" indent="3"/>
    </xf>
    <xf numFmtId="0" fontId="126" fillId="2" borderId="24" xfId="0" applyFont="1" applyFill="1" applyBorder="1" applyAlignment="1">
      <alignment horizontal="left" vertical="center" wrapText="1" indent="3"/>
    </xf>
    <xf numFmtId="0" fontId="126" fillId="2" borderId="31" xfId="0" applyFont="1" applyFill="1" applyBorder="1" applyAlignment="1">
      <alignment horizontal="center" vertical="center" wrapText="1"/>
    </xf>
    <xf numFmtId="0" fontId="126" fillId="2" borderId="28" xfId="0" applyFont="1" applyFill="1" applyBorder="1" applyAlignment="1">
      <alignment horizontal="center" vertical="center" wrapText="1"/>
    </xf>
    <xf numFmtId="0" fontId="173" fillId="0" borderId="0" xfId="0" applyFont="1" applyAlignment="1">
      <alignment horizontal="center" vertical="center" wrapText="1"/>
    </xf>
    <xf numFmtId="0" fontId="124" fillId="2" borderId="9" xfId="0" applyFont="1" applyFill="1" applyBorder="1" applyAlignment="1">
      <alignment horizontal="center" vertical="center"/>
    </xf>
    <xf numFmtId="0" fontId="124" fillId="2" borderId="10" xfId="0" applyFont="1" applyFill="1" applyBorder="1" applyAlignment="1">
      <alignment horizontal="center" vertical="center"/>
    </xf>
    <xf numFmtId="0" fontId="124" fillId="2" borderId="29" xfId="0" applyFont="1" applyFill="1" applyBorder="1" applyAlignment="1">
      <alignment horizontal="center" vertical="center" wrapText="1"/>
    </xf>
    <xf numFmtId="0" fontId="124" fillId="2" borderId="30" xfId="0" applyFont="1" applyFill="1" applyBorder="1" applyAlignment="1">
      <alignment horizontal="center" vertical="center" wrapText="1"/>
    </xf>
    <xf numFmtId="0" fontId="126" fillId="2" borderId="22" xfId="0" applyFont="1" applyFill="1" applyBorder="1" applyAlignment="1">
      <alignment vertical="center" wrapText="1"/>
    </xf>
    <xf numFmtId="0" fontId="126" fillId="2" borderId="23" xfId="0" applyFont="1" applyFill="1" applyBorder="1" applyAlignment="1">
      <alignment vertical="center" wrapText="1"/>
    </xf>
    <xf numFmtId="0" fontId="126" fillId="2" borderId="24" xfId="0" applyFont="1" applyFill="1" applyBorder="1" applyAlignment="1">
      <alignment vertical="center" wrapText="1"/>
    </xf>
    <xf numFmtId="0" fontId="126" fillId="2" borderId="19" xfId="0" applyFont="1" applyFill="1" applyBorder="1" applyAlignment="1">
      <alignment vertical="center" wrapText="1"/>
    </xf>
    <xf numFmtId="0" fontId="126" fillId="2" borderId="20" xfId="0" applyFont="1" applyFill="1" applyBorder="1" applyAlignment="1">
      <alignment vertical="center" wrapText="1"/>
    </xf>
    <xf numFmtId="0" fontId="126" fillId="2" borderId="21" xfId="0" applyFont="1" applyFill="1" applyBorder="1" applyAlignment="1">
      <alignment vertical="center" wrapText="1"/>
    </xf>
    <xf numFmtId="0" fontId="136" fillId="0" borderId="29" xfId="0" applyFont="1" applyBorder="1" applyAlignment="1">
      <alignment horizontal="center" vertical="center" wrapText="1"/>
    </xf>
    <xf numFmtId="0" fontId="136" fillId="0" borderId="25" xfId="0" applyFont="1" applyBorder="1" applyAlignment="1">
      <alignment horizontal="center" vertical="center" wrapText="1"/>
    </xf>
    <xf numFmtId="0" fontId="126" fillId="2" borderId="22" xfId="0" applyFont="1" applyFill="1" applyBorder="1" applyAlignment="1">
      <alignment horizontal="left" vertical="center" wrapText="1" indent="1"/>
    </xf>
    <xf numFmtId="0" fontId="126" fillId="2" borderId="24" xfId="0" applyFont="1" applyFill="1" applyBorder="1" applyAlignment="1">
      <alignment horizontal="left" vertical="center" wrapText="1" indent="1"/>
    </xf>
    <xf numFmtId="0" fontId="38" fillId="0" borderId="0" xfId="0" applyFont="1" applyAlignment="1">
      <alignment horizontal="center" vertical="center" wrapText="1"/>
    </xf>
    <xf numFmtId="165" fontId="126" fillId="2" borderId="11" xfId="0" applyNumberFormat="1" applyFont="1" applyFill="1" applyBorder="1" applyAlignment="1">
      <alignment horizontal="center" vertical="center" wrapText="1"/>
    </xf>
    <xf numFmtId="165" fontId="138" fillId="0" borderId="11" xfId="0" applyNumberFormat="1" applyFont="1" applyBorder="1" applyAlignment="1">
      <alignment horizontal="center" vertical="center" wrapText="1"/>
    </xf>
    <xf numFmtId="0" fontId="122" fillId="0" borderId="11" xfId="0" applyFont="1" applyBorder="1" applyAlignment="1">
      <alignment horizontal="center" vertical="center" wrapText="1"/>
    </xf>
    <xf numFmtId="165" fontId="122" fillId="0" borderId="11" xfId="0" applyNumberFormat="1" applyFont="1" applyBorder="1" applyAlignment="1">
      <alignment horizontal="center" vertical="center" wrapText="1"/>
    </xf>
    <xf numFmtId="0" fontId="21" fillId="0" borderId="0" xfId="0" applyFont="1" applyAlignment="1">
      <alignment horizontal="left" vertical="center"/>
    </xf>
    <xf numFmtId="0" fontId="122" fillId="0" borderId="29" xfId="0" applyFont="1" applyBorder="1" applyAlignment="1">
      <alignment vertical="center" wrapText="1"/>
    </xf>
    <xf numFmtId="0" fontId="122" fillId="0" borderId="30" xfId="0" applyFont="1" applyBorder="1" applyAlignment="1">
      <alignment vertical="center" wrapText="1"/>
    </xf>
    <xf numFmtId="0" fontId="122" fillId="0" borderId="25" xfId="0" applyFont="1" applyBorder="1" applyAlignment="1">
      <alignment vertical="center" wrapText="1"/>
    </xf>
    <xf numFmtId="165" fontId="136" fillId="0" borderId="29" xfId="0" applyNumberFormat="1" applyFont="1" applyBorder="1" applyAlignment="1">
      <alignment horizontal="center" vertical="center" wrapText="1"/>
    </xf>
    <xf numFmtId="165" fontId="136" fillId="0" borderId="25" xfId="0" applyNumberFormat="1" applyFont="1" applyBorder="1" applyAlignment="1">
      <alignment horizontal="center" vertical="center" wrapText="1"/>
    </xf>
    <xf numFmtId="165" fontId="136" fillId="0" borderId="30" xfId="0" applyNumberFormat="1" applyFont="1" applyBorder="1" applyAlignment="1">
      <alignment horizontal="center" vertical="center" wrapText="1"/>
    </xf>
    <xf numFmtId="0" fontId="126" fillId="0" borderId="31" xfId="0" applyFont="1" applyBorder="1" applyAlignment="1">
      <alignment vertical="center" wrapText="1"/>
    </xf>
    <xf numFmtId="0" fontId="126" fillId="0" borderId="26" xfId="0" applyFont="1" applyBorder="1" applyAlignment="1">
      <alignment vertical="center" wrapText="1"/>
    </xf>
    <xf numFmtId="0" fontId="126" fillId="0" borderId="29" xfId="0" applyFont="1" applyBorder="1" applyAlignment="1">
      <alignment vertical="center" wrapText="1"/>
    </xf>
    <xf numFmtId="0" fontId="126" fillId="0" borderId="30" xfId="0" applyFont="1" applyBorder="1" applyAlignment="1">
      <alignment vertical="center" wrapText="1"/>
    </xf>
    <xf numFmtId="0" fontId="126" fillId="0" borderId="25" xfId="0" applyFont="1" applyBorder="1" applyAlignment="1">
      <alignment vertical="center" wrapText="1"/>
    </xf>
    <xf numFmtId="165" fontId="129" fillId="0" borderId="29" xfId="0" applyNumberFormat="1" applyFont="1" applyBorder="1" applyAlignment="1">
      <alignment horizontal="center" vertical="center" wrapText="1"/>
    </xf>
    <xf numFmtId="165" fontId="129" fillId="0" borderId="30" xfId="0" applyNumberFormat="1" applyFont="1" applyBorder="1" applyAlignment="1">
      <alignment horizontal="center" vertical="center" wrapText="1"/>
    </xf>
    <xf numFmtId="165" fontId="129" fillId="0" borderId="25" xfId="0" applyNumberFormat="1" applyFont="1" applyBorder="1" applyAlignment="1">
      <alignment horizontal="center" vertical="center" wrapText="1"/>
    </xf>
    <xf numFmtId="0" fontId="124" fillId="2" borderId="29" xfId="0" applyFont="1" applyFill="1" applyBorder="1" applyAlignment="1">
      <alignment horizontal="left" vertical="center" wrapText="1" indent="1"/>
    </xf>
    <xf numFmtId="0" fontId="124" fillId="2" borderId="30" xfId="0" applyFont="1" applyFill="1" applyBorder="1" applyAlignment="1">
      <alignment horizontal="left" vertical="center" wrapText="1" indent="1"/>
    </xf>
    <xf numFmtId="0" fontId="124" fillId="2" borderId="25" xfId="0" applyFont="1" applyFill="1" applyBorder="1" applyAlignment="1">
      <alignment horizontal="left" vertical="center" wrapText="1" indent="1"/>
    </xf>
    <xf numFmtId="0" fontId="128" fillId="2" borderId="37" xfId="0" applyFont="1" applyFill="1" applyBorder="1" applyAlignment="1">
      <alignment vertical="center" wrapText="1"/>
    </xf>
    <xf numFmtId="0" fontId="128" fillId="2" borderId="16" xfId="0" applyFont="1" applyFill="1" applyBorder="1" applyAlignment="1">
      <alignment vertical="center" wrapText="1"/>
    </xf>
    <xf numFmtId="0" fontId="126" fillId="2" borderId="27" xfId="0" applyFont="1" applyFill="1" applyBorder="1" applyAlignment="1">
      <alignment horizontal="center" vertical="center" wrapText="1"/>
    </xf>
    <xf numFmtId="0" fontId="126" fillId="2" borderId="17" xfId="0" applyFont="1" applyFill="1" applyBorder="1" applyAlignment="1">
      <alignment horizontal="center" vertical="center" wrapText="1"/>
    </xf>
    <xf numFmtId="0" fontId="37" fillId="0" borderId="0" xfId="0" applyFont="1" applyAlignment="1">
      <alignment vertical="center" wrapText="1"/>
    </xf>
    <xf numFmtId="0" fontId="126" fillId="2" borderId="37" xfId="0" applyFont="1" applyFill="1" applyBorder="1" applyAlignment="1">
      <alignment horizontal="center" vertical="center" wrapText="1"/>
    </xf>
    <xf numFmtId="0" fontId="126" fillId="2" borderId="2" xfId="0" applyFont="1" applyFill="1" applyBorder="1" applyAlignment="1">
      <alignment horizontal="center" vertical="center" wrapText="1"/>
    </xf>
    <xf numFmtId="0" fontId="126" fillId="2" borderId="3" xfId="0" applyFont="1" applyFill="1" applyBorder="1" applyAlignment="1">
      <alignment horizontal="center" vertical="center" wrapText="1"/>
    </xf>
    <xf numFmtId="0" fontId="126" fillId="2" borderId="0" xfId="0" applyFont="1" applyFill="1" applyAlignment="1">
      <alignment horizontal="center" vertical="center" wrapText="1"/>
    </xf>
    <xf numFmtId="0" fontId="126" fillId="2" borderId="4" xfId="0" applyFont="1" applyFill="1" applyBorder="1" applyAlignment="1">
      <alignment horizontal="center" vertical="center" wrapText="1"/>
    </xf>
    <xf numFmtId="0" fontId="177" fillId="0" borderId="29" xfId="0" applyFont="1" applyBorder="1" applyAlignment="1">
      <alignment horizontal="center" vertical="center" wrapText="1"/>
    </xf>
    <xf numFmtId="0" fontId="177" fillId="0" borderId="30" xfId="0" applyFont="1" applyBorder="1" applyAlignment="1">
      <alignment horizontal="center" vertical="center" wrapText="1"/>
    </xf>
    <xf numFmtId="0" fontId="177" fillId="0" borderId="25" xfId="0" applyFont="1" applyBorder="1" applyAlignment="1">
      <alignment horizontal="center" vertical="center" wrapText="1"/>
    </xf>
    <xf numFmtId="0" fontId="126" fillId="2" borderId="29" xfId="0" applyFont="1" applyFill="1" applyBorder="1" applyAlignment="1">
      <alignment horizontal="right" vertical="center" wrapText="1"/>
    </xf>
    <xf numFmtId="0" fontId="126" fillId="2" borderId="30" xfId="0" applyFont="1" applyFill="1" applyBorder="1" applyAlignment="1">
      <alignment horizontal="right" vertical="center" wrapText="1"/>
    </xf>
    <xf numFmtId="0" fontId="126" fillId="2" borderId="25" xfId="0" applyFont="1" applyFill="1" applyBorder="1" applyAlignment="1">
      <alignment horizontal="right" vertical="center" wrapText="1"/>
    </xf>
    <xf numFmtId="0" fontId="138" fillId="0" borderId="29" xfId="0" applyFont="1" applyBorder="1" applyAlignment="1">
      <alignment horizontal="center" vertical="center" wrapText="1"/>
    </xf>
    <xf numFmtId="0" fontId="138" fillId="0" borderId="30" xfId="0" applyFont="1" applyBorder="1" applyAlignment="1">
      <alignment horizontal="center" vertical="center" wrapText="1"/>
    </xf>
    <xf numFmtId="0" fontId="138" fillId="0" borderId="25" xfId="0" applyFont="1" applyBorder="1" applyAlignment="1">
      <alignment horizontal="center" vertical="center" wrapText="1"/>
    </xf>
    <xf numFmtId="0" fontId="124" fillId="2" borderId="19" xfId="0" applyFont="1" applyFill="1" applyBorder="1" applyAlignment="1">
      <alignment vertical="center" wrapText="1"/>
    </xf>
    <xf numFmtId="0" fontId="124" fillId="2" borderId="20" xfId="0" applyFont="1" applyFill="1" applyBorder="1" applyAlignment="1">
      <alignment vertical="center" wrapText="1"/>
    </xf>
    <xf numFmtId="0" fontId="124" fillId="2" borderId="21" xfId="0" applyFont="1" applyFill="1" applyBorder="1" applyAlignment="1">
      <alignment vertical="center" wrapText="1"/>
    </xf>
    <xf numFmtId="0" fontId="126" fillId="2" borderId="27" xfId="0" applyFont="1" applyFill="1" applyBorder="1" applyAlignment="1">
      <alignment vertical="center" wrapText="1"/>
    </xf>
    <xf numFmtId="0" fontId="126" fillId="2" borderId="0" xfId="0" applyFont="1" applyFill="1" applyAlignment="1">
      <alignment vertical="center" wrapText="1"/>
    </xf>
    <xf numFmtId="0" fontId="126" fillId="2" borderId="17" xfId="0" applyFont="1" applyFill="1" applyBorder="1" applyAlignment="1">
      <alignment vertical="center" wrapText="1"/>
    </xf>
    <xf numFmtId="0" fontId="124" fillId="2" borderId="27" xfId="0" applyFont="1" applyFill="1" applyBorder="1" applyAlignment="1">
      <alignment horizontal="left" vertical="center" wrapText="1" indent="1"/>
    </xf>
    <xf numFmtId="0" fontId="124" fillId="2" borderId="0" xfId="0" applyFont="1" applyFill="1" applyAlignment="1">
      <alignment horizontal="left" vertical="center" wrapText="1" indent="1"/>
    </xf>
    <xf numFmtId="0" fontId="124" fillId="2" borderId="17" xfId="0" applyFont="1" applyFill="1" applyBorder="1" applyAlignment="1">
      <alignment horizontal="left" vertical="center" wrapText="1" indent="1"/>
    </xf>
    <xf numFmtId="0" fontId="124" fillId="2" borderId="27" xfId="0" applyFont="1" applyFill="1" applyBorder="1" applyAlignment="1">
      <alignment horizontal="left" vertical="center" wrapText="1" indent="2"/>
    </xf>
    <xf numFmtId="0" fontId="124" fillId="2" borderId="0" xfId="0" applyFont="1" applyFill="1" applyAlignment="1">
      <alignment horizontal="left" vertical="center" wrapText="1" indent="2"/>
    </xf>
    <xf numFmtId="0" fontId="124" fillId="2" borderId="17" xfId="0" applyFont="1" applyFill="1" applyBorder="1" applyAlignment="1">
      <alignment horizontal="left" vertical="center" wrapText="1" indent="2"/>
    </xf>
    <xf numFmtId="0" fontId="128" fillId="2" borderId="27" xfId="0" applyFont="1" applyFill="1" applyBorder="1" applyAlignment="1">
      <alignment vertical="center" wrapText="1"/>
    </xf>
    <xf numFmtId="0" fontId="128" fillId="2" borderId="0" xfId="0" applyFont="1" applyFill="1" applyAlignment="1">
      <alignment vertical="center" wrapText="1"/>
    </xf>
    <xf numFmtId="0" fontId="128" fillId="2" borderId="17" xfId="0" applyFont="1" applyFill="1" applyBorder="1" applyAlignment="1">
      <alignment vertical="center" wrapText="1"/>
    </xf>
    <xf numFmtId="0" fontId="35" fillId="2" borderId="27" xfId="0" applyFont="1" applyFill="1" applyBorder="1" applyAlignment="1">
      <alignment vertical="center" wrapText="1"/>
    </xf>
    <xf numFmtId="0" fontId="35" fillId="2" borderId="0" xfId="0" applyFont="1" applyFill="1" applyAlignment="1">
      <alignment vertical="center" wrapText="1"/>
    </xf>
    <xf numFmtId="0" fontId="35" fillId="2" borderId="17" xfId="0" applyFont="1" applyFill="1" applyBorder="1" applyAlignment="1">
      <alignment vertical="center" wrapText="1"/>
    </xf>
    <xf numFmtId="0" fontId="124" fillId="2" borderId="27" xfId="0" applyFont="1" applyFill="1" applyBorder="1" applyAlignment="1">
      <alignment horizontal="center" vertical="center" wrapText="1"/>
    </xf>
    <xf numFmtId="0" fontId="124" fillId="2" borderId="0" xfId="0" applyFont="1" applyFill="1" applyAlignment="1">
      <alignment horizontal="center" vertical="center" wrapText="1"/>
    </xf>
    <xf numFmtId="0" fontId="124" fillId="2" borderId="17" xfId="0" applyFont="1" applyFill="1" applyBorder="1" applyAlignment="1">
      <alignment horizontal="center" vertical="center" wrapText="1"/>
    </xf>
    <xf numFmtId="0" fontId="38" fillId="0" borderId="29" xfId="0" applyFont="1" applyBorder="1" applyAlignment="1">
      <alignment vertical="center" wrapText="1"/>
    </xf>
    <xf numFmtId="0" fontId="38" fillId="0" borderId="30" xfId="0" applyFont="1" applyBorder="1" applyAlignment="1">
      <alignment vertical="center" wrapText="1"/>
    </xf>
    <xf numFmtId="0" fontId="38" fillId="0" borderId="25" xfId="0" applyFont="1" applyBorder="1" applyAlignment="1">
      <alignment vertical="center" wrapText="1"/>
    </xf>
    <xf numFmtId="0" fontId="126" fillId="2" borderId="29" xfId="0" applyFont="1" applyFill="1" applyBorder="1" applyAlignment="1">
      <alignment vertical="center" wrapText="1"/>
    </xf>
    <xf numFmtId="0" fontId="126" fillId="2" borderId="25" xfId="0" applyFont="1" applyFill="1" applyBorder="1" applyAlignment="1">
      <alignment vertical="center" wrapText="1"/>
    </xf>
    <xf numFmtId="0" fontId="135" fillId="0" borderId="29" xfId="0" applyFont="1" applyBorder="1" applyAlignment="1">
      <alignment vertical="center" wrapText="1"/>
    </xf>
    <xf numFmtId="0" fontId="135" fillId="0" borderId="30" xfId="0" applyFont="1" applyBorder="1" applyAlignment="1">
      <alignment vertical="center" wrapText="1"/>
    </xf>
    <xf numFmtId="0" fontId="135" fillId="0" borderId="25" xfId="0" applyFont="1" applyBorder="1" applyAlignment="1">
      <alignment vertical="center" wrapText="1"/>
    </xf>
    <xf numFmtId="0" fontId="126" fillId="2" borderId="29" xfId="0" applyFont="1" applyFill="1" applyBorder="1" applyAlignment="1">
      <alignment horizontal="left" vertical="center" wrapText="1" indent="11"/>
    </xf>
    <xf numFmtId="0" fontId="126" fillId="2" borderId="30" xfId="0" applyFont="1" applyFill="1" applyBorder="1" applyAlignment="1">
      <alignment horizontal="left" vertical="center" wrapText="1" indent="11"/>
    </xf>
    <xf numFmtId="0" fontId="126" fillId="2" borderId="25" xfId="0" applyFont="1" applyFill="1" applyBorder="1" applyAlignment="1">
      <alignment horizontal="left" vertical="center" wrapText="1" indent="11"/>
    </xf>
    <xf numFmtId="0" fontId="126" fillId="16" borderId="19" xfId="0" applyFont="1" applyFill="1" applyBorder="1" applyAlignment="1">
      <alignment vertical="center" wrapText="1"/>
    </xf>
    <xf numFmtId="0" fontId="126" fillId="16" borderId="21" xfId="0" applyFont="1" applyFill="1" applyBorder="1" applyAlignment="1">
      <alignment vertical="center" wrapText="1"/>
    </xf>
    <xf numFmtId="0" fontId="126" fillId="16" borderId="22" xfId="0" applyFont="1" applyFill="1" applyBorder="1" applyAlignment="1">
      <alignment vertical="center" wrapText="1"/>
    </xf>
    <xf numFmtId="0" fontId="126" fillId="16" borderId="24" xfId="0" applyFont="1" applyFill="1" applyBorder="1" applyAlignment="1">
      <alignment vertical="center" wrapText="1"/>
    </xf>
    <xf numFmtId="0" fontId="130" fillId="0" borderId="19" xfId="0" applyFont="1" applyBorder="1" applyAlignment="1">
      <alignment vertical="center" wrapText="1"/>
    </xf>
    <xf numFmtId="0" fontId="130" fillId="0" borderId="20" xfId="0" applyFont="1" applyBorder="1" applyAlignment="1">
      <alignment vertical="center" wrapText="1"/>
    </xf>
    <xf numFmtId="0" fontId="130" fillId="0" borderId="21" xfId="0" applyFont="1" applyBorder="1" applyAlignment="1">
      <alignment vertical="center" wrapText="1"/>
    </xf>
    <xf numFmtId="0" fontId="130" fillId="0" borderId="22" xfId="0" applyFont="1" applyBorder="1" applyAlignment="1">
      <alignment vertical="center" wrapText="1"/>
    </xf>
    <xf numFmtId="0" fontId="130" fillId="0" borderId="23" xfId="0" applyFont="1" applyBorder="1" applyAlignment="1">
      <alignment vertical="center" wrapText="1"/>
    </xf>
    <xf numFmtId="0" fontId="130" fillId="0" borderId="24" xfId="0" applyFont="1" applyBorder="1" applyAlignment="1">
      <alignment vertical="center" wrapText="1"/>
    </xf>
    <xf numFmtId="0" fontId="126" fillId="2" borderId="19" xfId="0" applyFont="1" applyFill="1" applyBorder="1" applyAlignment="1">
      <alignment horizontal="center" vertical="center" wrapText="1"/>
    </xf>
    <xf numFmtId="0" fontId="126" fillId="2" borderId="21" xfId="0" applyFont="1" applyFill="1" applyBorder="1" applyAlignment="1">
      <alignment horizontal="center" vertical="center" wrapText="1"/>
    </xf>
    <xf numFmtId="0" fontId="126" fillId="2" borderId="22" xfId="0" applyFont="1" applyFill="1" applyBorder="1" applyAlignment="1">
      <alignment horizontal="center" vertical="center" wrapText="1"/>
    </xf>
    <xf numFmtId="0" fontId="126" fillId="2" borderId="24" xfId="0" applyFont="1" applyFill="1" applyBorder="1" applyAlignment="1">
      <alignment horizontal="center" vertical="center" wrapText="1"/>
    </xf>
    <xf numFmtId="0" fontId="126" fillId="2" borderId="30" xfId="0" applyFont="1" applyFill="1" applyBorder="1" applyAlignment="1">
      <alignment vertical="center" wrapText="1"/>
    </xf>
    <xf numFmtId="0" fontId="130" fillId="0" borderId="29" xfId="0" applyFont="1" applyBorder="1" applyAlignment="1">
      <alignment vertical="center" wrapText="1"/>
    </xf>
    <xf numFmtId="0" fontId="130" fillId="0" borderId="25" xfId="0" applyFont="1" applyBorder="1" applyAlignment="1">
      <alignment vertical="center" wrapText="1"/>
    </xf>
    <xf numFmtId="0" fontId="130" fillId="0" borderId="30" xfId="0" applyFont="1" applyBorder="1" applyAlignment="1">
      <alignment vertical="center" wrapText="1"/>
    </xf>
    <xf numFmtId="0" fontId="126" fillId="2" borderId="29" xfId="0" applyFont="1" applyFill="1" applyBorder="1" applyAlignment="1">
      <alignment horizontal="left" vertical="center" wrapText="1" indent="2"/>
    </xf>
    <xf numFmtId="0" fontId="126" fillId="2" borderId="30" xfId="0" applyFont="1" applyFill="1" applyBorder="1" applyAlignment="1">
      <alignment horizontal="left" vertical="center" wrapText="1" indent="2"/>
    </xf>
    <xf numFmtId="0" fontId="126" fillId="2" borderId="25" xfId="0" applyFont="1" applyFill="1" applyBorder="1" applyAlignment="1">
      <alignment horizontal="left" vertical="center" wrapText="1" indent="2"/>
    </xf>
    <xf numFmtId="165" fontId="98" fillId="0" borderId="29" xfId="0" applyNumberFormat="1" applyFont="1" applyBorder="1" applyAlignment="1">
      <alignment horizontal="center" wrapText="1"/>
    </xf>
    <xf numFmtId="165" fontId="98" fillId="0" borderId="30" xfId="0" applyNumberFormat="1" applyFont="1" applyBorder="1" applyAlignment="1">
      <alignment horizontal="center" wrapText="1"/>
    </xf>
    <xf numFmtId="165" fontId="98" fillId="0" borderId="25" xfId="0" applyNumberFormat="1" applyFont="1" applyBorder="1" applyAlignment="1">
      <alignment horizontal="center" wrapText="1"/>
    </xf>
    <xf numFmtId="0" fontId="129" fillId="0" borderId="29" xfId="0" applyFont="1" applyBorder="1" applyAlignment="1">
      <alignment horizontal="left" vertical="center" wrapText="1"/>
    </xf>
    <xf numFmtId="0" fontId="129" fillId="0" borderId="25" xfId="0" applyFont="1" applyBorder="1" applyAlignment="1">
      <alignment horizontal="left" vertical="center" wrapText="1"/>
    </xf>
    <xf numFmtId="0" fontId="122" fillId="0" borderId="19" xfId="0" applyFont="1" applyBorder="1" applyAlignment="1">
      <alignment horizontal="left" vertical="center" wrapText="1"/>
    </xf>
    <xf numFmtId="0" fontId="122" fillId="0" borderId="21" xfId="0" applyFont="1" applyBorder="1" applyAlignment="1">
      <alignment horizontal="left" vertical="center" wrapText="1"/>
    </xf>
    <xf numFmtId="0" fontId="122" fillId="0" borderId="29" xfId="0" applyFont="1" applyBorder="1" applyAlignment="1">
      <alignment horizontal="center" vertical="center" wrapText="1"/>
    </xf>
    <xf numFmtId="0" fontId="122" fillId="0" borderId="30" xfId="0" applyFont="1" applyBorder="1" applyAlignment="1">
      <alignment horizontal="center" vertical="center" wrapText="1"/>
    </xf>
    <xf numFmtId="0" fontId="122" fillId="0" borderId="25" xfId="0" applyFont="1" applyBorder="1" applyAlignment="1">
      <alignment horizontal="center" vertical="center" wrapText="1"/>
    </xf>
    <xf numFmtId="0" fontId="122" fillId="0" borderId="29" xfId="0" applyFont="1" applyBorder="1" applyAlignment="1">
      <alignment horizontal="left" vertical="center" wrapText="1"/>
    </xf>
    <xf numFmtId="0" fontId="122" fillId="0" borderId="25" xfId="0" applyFont="1" applyBorder="1" applyAlignment="1">
      <alignment horizontal="left" vertical="center" wrapText="1"/>
    </xf>
    <xf numFmtId="0" fontId="136" fillId="0" borderId="19" xfId="0" applyFont="1" applyBorder="1" applyAlignment="1">
      <alignment horizontal="left" vertical="center" wrapText="1"/>
    </xf>
    <xf numFmtId="0" fontId="136" fillId="0" borderId="21" xfId="0" applyFont="1" applyBorder="1" applyAlignment="1">
      <alignment horizontal="left" vertical="center" wrapText="1"/>
    </xf>
    <xf numFmtId="0" fontId="137" fillId="0" borderId="19" xfId="0" applyFont="1" applyBorder="1" applyAlignment="1">
      <alignment horizontal="left" vertical="center" wrapText="1"/>
    </xf>
    <xf numFmtId="0" fontId="137" fillId="0" borderId="21" xfId="0" applyFont="1" applyBorder="1" applyAlignment="1">
      <alignment horizontal="left" vertical="center" wrapText="1"/>
    </xf>
    <xf numFmtId="0" fontId="136" fillId="0" borderId="29" xfId="0" applyFont="1" applyBorder="1" applyAlignment="1">
      <alignment horizontal="left" vertical="center" wrapText="1"/>
    </xf>
    <xf numFmtId="0" fontId="136" fillId="0" borderId="25" xfId="0" applyFont="1" applyBorder="1" applyAlignment="1">
      <alignment horizontal="left" vertical="center" wrapText="1"/>
    </xf>
    <xf numFmtId="0" fontId="38" fillId="2" borderId="27"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17" xfId="0" applyFont="1" applyFill="1" applyBorder="1" applyAlignment="1">
      <alignment horizontal="center" vertical="center" wrapText="1"/>
    </xf>
    <xf numFmtId="0" fontId="38" fillId="2" borderId="27" xfId="0" applyFont="1" applyFill="1" applyBorder="1" applyAlignment="1">
      <alignment horizontal="left" vertical="center" wrapText="1" indent="3"/>
    </xf>
    <xf numFmtId="0" fontId="38" fillId="2" borderId="17" xfId="0" applyFont="1" applyFill="1" applyBorder="1" applyAlignment="1">
      <alignment horizontal="left" vertical="center" wrapText="1" indent="3"/>
    </xf>
    <xf numFmtId="0" fontId="38" fillId="2" borderId="19" xfId="0" applyFont="1" applyFill="1" applyBorder="1" applyAlignment="1">
      <alignment vertical="center" wrapText="1"/>
    </xf>
    <xf numFmtId="0" fontId="38" fillId="2" borderId="20" xfId="0" applyFont="1" applyFill="1" applyBorder="1" applyAlignment="1">
      <alignment vertical="center" wrapText="1"/>
    </xf>
    <xf numFmtId="0" fontId="38" fillId="2" borderId="21" xfId="0" applyFont="1" applyFill="1" applyBorder="1" applyAlignment="1">
      <alignment vertical="center" wrapText="1"/>
    </xf>
    <xf numFmtId="0" fontId="38" fillId="2" borderId="22" xfId="0" applyFont="1" applyFill="1" applyBorder="1" applyAlignment="1">
      <alignment vertical="center" wrapText="1"/>
    </xf>
    <xf numFmtId="0" fontId="38" fillId="2" borderId="23" xfId="0" applyFont="1" applyFill="1" applyBorder="1" applyAlignment="1">
      <alignment vertical="center" wrapText="1"/>
    </xf>
    <xf numFmtId="0" fontId="38" fillId="2" borderId="24" xfId="0" applyFont="1" applyFill="1" applyBorder="1" applyAlignment="1">
      <alignment vertical="center" wrapText="1"/>
    </xf>
    <xf numFmtId="165" fontId="38" fillId="0" borderId="31" xfId="0" applyNumberFormat="1" applyFont="1" applyBorder="1" applyAlignment="1">
      <alignment vertical="center" wrapText="1"/>
    </xf>
    <xf numFmtId="165" fontId="38" fillId="0" borderId="26" xfId="0" applyNumberFormat="1" applyFont="1" applyBorder="1" applyAlignment="1">
      <alignment vertical="center" wrapText="1"/>
    </xf>
    <xf numFmtId="0" fontId="126" fillId="2" borderId="19" xfId="0" applyFont="1" applyFill="1" applyBorder="1" applyAlignment="1">
      <alignment horizontal="right" vertical="center" wrapText="1"/>
    </xf>
    <xf numFmtId="0" fontId="126" fillId="2" borderId="20" xfId="0" applyFont="1" applyFill="1" applyBorder="1" applyAlignment="1">
      <alignment horizontal="right" vertical="center" wrapText="1"/>
    </xf>
    <xf numFmtId="0" fontId="126" fillId="2" borderId="21" xfId="0" applyFont="1" applyFill="1" applyBorder="1" applyAlignment="1">
      <alignment horizontal="right" vertical="center" wrapText="1"/>
    </xf>
    <xf numFmtId="0" fontId="138" fillId="0" borderId="11" xfId="0" applyFont="1" applyBorder="1" applyAlignment="1">
      <alignment horizontal="center" vertical="center" wrapText="1"/>
    </xf>
    <xf numFmtId="165" fontId="122" fillId="0" borderId="47" xfId="0" applyNumberFormat="1" applyFont="1" applyBorder="1" applyAlignment="1">
      <alignment horizontal="center" vertical="center" wrapText="1"/>
    </xf>
    <xf numFmtId="165" fontId="122" fillId="0" borderId="49" xfId="0" applyNumberFormat="1" applyFont="1" applyBorder="1" applyAlignment="1">
      <alignment horizontal="center" vertical="center" wrapText="1"/>
    </xf>
    <xf numFmtId="165" fontId="122" fillId="0" borderId="48" xfId="0" applyNumberFormat="1" applyFont="1" applyBorder="1" applyAlignment="1">
      <alignment horizontal="center" vertical="center" wrapText="1"/>
    </xf>
    <xf numFmtId="0" fontId="122" fillId="2" borderId="19" xfId="0" applyFont="1" applyFill="1" applyBorder="1" applyAlignment="1">
      <alignment vertical="center" wrapText="1"/>
    </xf>
    <xf numFmtId="0" fontId="122" fillId="2" borderId="20" xfId="0" applyFont="1" applyFill="1" applyBorder="1" applyAlignment="1">
      <alignment vertical="center" wrapText="1"/>
    </xf>
    <xf numFmtId="165" fontId="129" fillId="0" borderId="9" xfId="0" applyNumberFormat="1" applyFont="1" applyBorder="1" applyAlignment="1">
      <alignment horizontal="center" vertical="center" wrapText="1"/>
    </xf>
    <xf numFmtId="165" fontId="129" fillId="0" borderId="8" xfId="0" applyNumberFormat="1" applyFont="1" applyBorder="1" applyAlignment="1">
      <alignment horizontal="center" vertical="center" wrapText="1"/>
    </xf>
    <xf numFmtId="165" fontId="138" fillId="0" borderId="9" xfId="0" applyNumberFormat="1" applyFont="1" applyBorder="1" applyAlignment="1">
      <alignment horizontal="center" vertical="center" wrapText="1"/>
    </xf>
    <xf numFmtId="165" fontId="138" fillId="0" borderId="8" xfId="0" applyNumberFormat="1" applyFont="1" applyBorder="1" applyAlignment="1">
      <alignment horizontal="center" vertical="center" wrapText="1"/>
    </xf>
    <xf numFmtId="0" fontId="155" fillId="19" borderId="31" xfId="0" applyFont="1" applyFill="1" applyBorder="1" applyAlignment="1">
      <alignment vertical="center" wrapText="1"/>
    </xf>
    <xf numFmtId="0" fontId="155" fillId="19" borderId="26" xfId="0" applyFont="1" applyFill="1" applyBorder="1" applyAlignment="1">
      <alignment vertical="center" wrapText="1"/>
    </xf>
    <xf numFmtId="0" fontId="38" fillId="0" borderId="26" xfId="0" applyFont="1" applyBorder="1" applyAlignment="1">
      <alignment vertical="center" wrapText="1"/>
    </xf>
    <xf numFmtId="10" fontId="38" fillId="7" borderId="31" xfId="13" applyNumberFormat="1" applyFont="1" applyFill="1" applyBorder="1" applyAlignment="1">
      <alignment vertical="center" wrapText="1"/>
    </xf>
    <xf numFmtId="10" fontId="38" fillId="7" borderId="26" xfId="13" applyNumberFormat="1" applyFont="1" applyFill="1" applyBorder="1" applyAlignment="1">
      <alignment vertical="center" wrapText="1"/>
    </xf>
    <xf numFmtId="0" fontId="124" fillId="2" borderId="9" xfId="0" applyFont="1" applyFill="1" applyBorder="1" applyAlignment="1">
      <alignment vertical="center" wrapText="1"/>
    </xf>
    <xf numFmtId="0" fontId="124" fillId="2" borderId="10" xfId="0" applyFont="1" applyFill="1" applyBorder="1" applyAlignment="1">
      <alignment vertical="center" wrapText="1"/>
    </xf>
    <xf numFmtId="0" fontId="124" fillId="2" borderId="8" xfId="0" applyFont="1" applyFill="1" applyBorder="1" applyAlignment="1">
      <alignment vertical="center" wrapText="1"/>
    </xf>
    <xf numFmtId="0" fontId="38" fillId="2" borderId="27" xfId="0" applyFont="1" applyFill="1" applyBorder="1" applyAlignment="1">
      <alignment vertical="center" wrapText="1"/>
    </xf>
    <xf numFmtId="0" fontId="38" fillId="2" borderId="17" xfId="0" applyFont="1" applyFill="1" applyBorder="1" applyAlignment="1">
      <alignment vertical="center" wrapText="1"/>
    </xf>
    <xf numFmtId="0" fontId="38" fillId="2" borderId="27" xfId="0" applyFont="1" applyFill="1" applyBorder="1" applyAlignment="1">
      <alignment horizontal="justify" vertical="center" wrapText="1"/>
    </xf>
    <xf numFmtId="0" fontId="38" fillId="2" borderId="0" xfId="0" applyFont="1" applyFill="1" applyAlignment="1">
      <alignment horizontal="justify" vertical="center" wrapText="1"/>
    </xf>
    <xf numFmtId="0" fontId="38" fillId="2" borderId="17" xfId="0" applyFont="1" applyFill="1" applyBorder="1" applyAlignment="1">
      <alignment horizontal="justify" vertical="center" wrapText="1"/>
    </xf>
    <xf numFmtId="0" fontId="38" fillId="2" borderId="27" xfId="0" applyFont="1" applyFill="1" applyBorder="1" applyAlignment="1">
      <alignment horizontal="left" vertical="center" wrapText="1" indent="1"/>
    </xf>
    <xf numFmtId="0" fontId="38" fillId="2" borderId="17" xfId="0" applyFont="1" applyFill="1" applyBorder="1" applyAlignment="1">
      <alignment horizontal="left" vertical="center" wrapText="1" indent="1"/>
    </xf>
    <xf numFmtId="165" fontId="122" fillId="0" borderId="29" xfId="0" applyNumberFormat="1" applyFont="1" applyBorder="1" applyAlignment="1">
      <alignment horizontal="center" vertical="center" wrapText="1"/>
    </xf>
    <xf numFmtId="165" fontId="122" fillId="0" borderId="25" xfId="0" applyNumberFormat="1" applyFont="1" applyBorder="1" applyAlignment="1">
      <alignment horizontal="center" vertical="center" wrapText="1"/>
    </xf>
    <xf numFmtId="165" fontId="122" fillId="0" borderId="30" xfId="0" applyNumberFormat="1" applyFont="1" applyBorder="1" applyAlignment="1">
      <alignment horizontal="center" vertical="center" wrapText="1"/>
    </xf>
    <xf numFmtId="0" fontId="139" fillId="2" borderId="34" xfId="0" applyFont="1" applyFill="1" applyBorder="1" applyAlignment="1">
      <alignment horizontal="center" vertical="center" wrapText="1"/>
    </xf>
    <xf numFmtId="0" fontId="139" fillId="2" borderId="35" xfId="0" applyFont="1" applyFill="1" applyBorder="1" applyAlignment="1">
      <alignment horizontal="center" vertical="center" wrapText="1"/>
    </xf>
    <xf numFmtId="0" fontId="38" fillId="2" borderId="28" xfId="0" applyFont="1" applyFill="1" applyBorder="1" applyAlignment="1">
      <alignment vertical="center" wrapText="1"/>
    </xf>
    <xf numFmtId="0" fontId="38" fillId="2" borderId="26" xfId="0" applyFont="1" applyFill="1" applyBorder="1" applyAlignment="1">
      <alignment vertical="center" wrapText="1"/>
    </xf>
    <xf numFmtId="165" fontId="133" fillId="0" borderId="19" xfId="0" applyNumberFormat="1" applyFont="1" applyBorder="1" applyAlignment="1">
      <alignment horizontal="center" vertical="center" wrapText="1"/>
    </xf>
    <xf numFmtId="165" fontId="133" fillId="0" borderId="21" xfId="0" applyNumberFormat="1" applyFont="1" applyBorder="1" applyAlignment="1">
      <alignment horizontal="center" vertical="center" wrapText="1"/>
    </xf>
    <xf numFmtId="165" fontId="133" fillId="0" borderId="22" xfId="0" applyNumberFormat="1" applyFont="1" applyBorder="1" applyAlignment="1">
      <alignment horizontal="center" vertical="center" wrapText="1"/>
    </xf>
    <xf numFmtId="165" fontId="133" fillId="0" borderId="24" xfId="0" applyNumberFormat="1" applyFont="1" applyBorder="1" applyAlignment="1">
      <alignment horizontal="center" vertical="center" wrapText="1"/>
    </xf>
    <xf numFmtId="165" fontId="133" fillId="0" borderId="31" xfId="0" applyNumberFormat="1" applyFont="1" applyBorder="1" applyAlignment="1">
      <alignment horizontal="center" vertical="center" wrapText="1"/>
    </xf>
    <xf numFmtId="165" fontId="133" fillId="0" borderId="26" xfId="0" applyNumberFormat="1" applyFont="1" applyBorder="1" applyAlignment="1">
      <alignment horizontal="center" vertical="center" wrapText="1"/>
    </xf>
    <xf numFmtId="165" fontId="132" fillId="2" borderId="19" xfId="0" applyNumberFormat="1" applyFont="1" applyFill="1" applyBorder="1" applyAlignment="1">
      <alignment vertical="center" wrapText="1"/>
    </xf>
    <xf numFmtId="165" fontId="132" fillId="2" borderId="21" xfId="0" applyNumberFormat="1" applyFont="1" applyFill="1" applyBorder="1" applyAlignment="1">
      <alignment vertical="center" wrapText="1"/>
    </xf>
    <xf numFmtId="165" fontId="132" fillId="2" borderId="22" xfId="0" applyNumberFormat="1" applyFont="1" applyFill="1" applyBorder="1" applyAlignment="1">
      <alignment vertical="center" wrapText="1"/>
    </xf>
    <xf numFmtId="165" fontId="132" fillId="2" borderId="24" xfId="0" applyNumberFormat="1" applyFont="1" applyFill="1" applyBorder="1" applyAlignment="1">
      <alignment vertical="center" wrapText="1"/>
    </xf>
    <xf numFmtId="0" fontId="132" fillId="2" borderId="31" xfId="0" applyFont="1" applyFill="1" applyBorder="1" applyAlignment="1">
      <alignment vertical="center" wrapText="1"/>
    </xf>
    <xf numFmtId="0" fontId="132" fillId="2" borderId="26" xfId="0" applyFont="1" applyFill="1" applyBorder="1" applyAlignment="1">
      <alignment vertical="center" wrapText="1"/>
    </xf>
    <xf numFmtId="0" fontId="139" fillId="2" borderId="27" xfId="0" applyFont="1" applyFill="1" applyBorder="1" applyAlignment="1">
      <alignment horizontal="center" vertical="center" wrapText="1"/>
    </xf>
    <xf numFmtId="0" fontId="139" fillId="2" borderId="17" xfId="0" applyFont="1" applyFill="1" applyBorder="1" applyAlignment="1">
      <alignment horizontal="center" vertical="center" wrapText="1"/>
    </xf>
    <xf numFmtId="0" fontId="23" fillId="0" borderId="11" xfId="0" applyFont="1" applyBorder="1" applyAlignment="1">
      <alignment horizontal="center" vertical="center" wrapText="1"/>
    </xf>
    <xf numFmtId="0" fontId="130" fillId="0" borderId="29" xfId="0" applyFont="1" applyBorder="1" applyAlignment="1">
      <alignment horizontal="justify" vertical="center" wrapText="1"/>
    </xf>
    <xf numFmtId="0" fontId="130" fillId="0" borderId="30" xfId="0" applyFont="1" applyBorder="1" applyAlignment="1">
      <alignment horizontal="justify" vertical="center" wrapText="1"/>
    </xf>
    <xf numFmtId="0" fontId="130" fillId="0" borderId="25" xfId="0" applyFont="1" applyBorder="1" applyAlignment="1">
      <alignment horizontal="justify" vertical="center" wrapText="1"/>
    </xf>
    <xf numFmtId="0" fontId="124" fillId="2" borderId="29" xfId="0" applyFont="1" applyFill="1" applyBorder="1" applyAlignment="1">
      <alignment vertical="center" wrapText="1"/>
    </xf>
    <xf numFmtId="0" fontId="124" fillId="2" borderId="30" xfId="0" applyFont="1" applyFill="1" applyBorder="1" applyAlignment="1">
      <alignment vertical="center" wrapText="1"/>
    </xf>
    <xf numFmtId="0" fontId="124" fillId="2" borderId="25" xfId="0" applyFont="1" applyFill="1" applyBorder="1" applyAlignment="1">
      <alignment vertical="center" wrapText="1"/>
    </xf>
    <xf numFmtId="0" fontId="38" fillId="0" borderId="31" xfId="0" applyFont="1" applyBorder="1" applyAlignment="1">
      <alignment vertical="center" wrapText="1"/>
    </xf>
    <xf numFmtId="0" fontId="124" fillId="2" borderId="29" xfId="0" applyFont="1" applyFill="1" applyBorder="1" applyAlignment="1">
      <alignment horizontal="left" vertical="center" wrapText="1" indent="3"/>
    </xf>
    <xf numFmtId="0" fontId="124" fillId="2" borderId="30" xfId="0" applyFont="1" applyFill="1" applyBorder="1" applyAlignment="1">
      <alignment horizontal="left" vertical="center" wrapText="1" indent="3"/>
    </xf>
    <xf numFmtId="0" fontId="124" fillId="2" borderId="25" xfId="0" applyFont="1" applyFill="1" applyBorder="1" applyAlignment="1">
      <alignment horizontal="left" vertical="center" wrapText="1" indent="3"/>
    </xf>
    <xf numFmtId="10" fontId="126" fillId="7" borderId="31" xfId="13" applyNumberFormat="1" applyFont="1" applyFill="1" applyBorder="1" applyAlignment="1">
      <alignment vertical="center" wrapText="1"/>
    </xf>
    <xf numFmtId="10" fontId="126" fillId="7" borderId="26" xfId="13" applyNumberFormat="1" applyFont="1" applyFill="1" applyBorder="1" applyAlignment="1">
      <alignment vertical="center" wrapText="1"/>
    </xf>
    <xf numFmtId="0" fontId="128" fillId="2" borderId="27" xfId="0" applyFont="1" applyFill="1" applyBorder="1" applyAlignment="1">
      <alignment horizontal="center" vertical="center" wrapText="1"/>
    </xf>
    <xf numFmtId="0" fontId="128" fillId="2" borderId="0" xfId="0" applyFont="1" applyFill="1" applyAlignment="1">
      <alignment horizontal="center" vertical="center" wrapText="1"/>
    </xf>
    <xf numFmtId="0" fontId="128" fillId="2" borderId="17" xfId="0" applyFont="1" applyFill="1" applyBorder="1" applyAlignment="1">
      <alignment horizontal="center" vertical="center" wrapText="1"/>
    </xf>
    <xf numFmtId="0" fontId="128" fillId="2" borderId="22" xfId="0" applyFont="1" applyFill="1" applyBorder="1" applyAlignment="1">
      <alignment horizontal="center" vertical="center" wrapText="1"/>
    </xf>
    <xf numFmtId="0" fontId="128" fillId="2" borderId="23" xfId="0" applyFont="1" applyFill="1" applyBorder="1" applyAlignment="1">
      <alignment horizontal="center" vertical="center" wrapText="1"/>
    </xf>
    <xf numFmtId="0" fontId="128" fillId="2" borderId="24" xfId="0" applyFont="1" applyFill="1" applyBorder="1" applyAlignment="1">
      <alignment horizontal="center" vertical="center" wrapText="1"/>
    </xf>
    <xf numFmtId="0" fontId="126" fillId="2" borderId="51" xfId="0" applyFont="1" applyFill="1" applyBorder="1" applyAlignment="1">
      <alignment horizontal="right" vertical="center" wrapText="1"/>
    </xf>
    <xf numFmtId="0" fontId="126" fillId="2" borderId="6" xfId="0" applyFont="1" applyFill="1" applyBorder="1" applyAlignment="1">
      <alignment horizontal="right" vertical="center" wrapText="1"/>
    </xf>
    <xf numFmtId="0" fontId="126" fillId="2" borderId="18" xfId="0" applyFont="1" applyFill="1" applyBorder="1" applyAlignment="1">
      <alignment horizontal="right" vertical="center" wrapText="1"/>
    </xf>
    <xf numFmtId="0" fontId="133" fillId="0" borderId="20" xfId="0" applyFont="1" applyBorder="1" applyAlignment="1">
      <alignment horizontal="center" vertical="center" wrapText="1"/>
    </xf>
    <xf numFmtId="0" fontId="133" fillId="0" borderId="21" xfId="0" applyFont="1" applyBorder="1" applyAlignment="1">
      <alignment horizontal="center" vertical="center" wrapText="1"/>
    </xf>
    <xf numFmtId="0" fontId="133" fillId="0" borderId="22" xfId="0" applyFont="1" applyBorder="1" applyAlignment="1">
      <alignment horizontal="center" vertical="center" wrapText="1"/>
    </xf>
    <xf numFmtId="0" fontId="133" fillId="0" borderId="23" xfId="0" applyFont="1" applyBorder="1" applyAlignment="1">
      <alignment horizontal="center" vertical="center" wrapText="1"/>
    </xf>
    <xf numFmtId="0" fontId="133" fillId="0" borderId="24" xfId="0" applyFont="1" applyBorder="1" applyAlignment="1">
      <alignment horizontal="center" vertical="center" wrapText="1"/>
    </xf>
    <xf numFmtId="0" fontId="139" fillId="2" borderId="10" xfId="0" applyFont="1" applyFill="1" applyBorder="1" applyAlignment="1">
      <alignment horizontal="center" vertical="center" wrapText="1"/>
    </xf>
    <xf numFmtId="0" fontId="139" fillId="2" borderId="28" xfId="0" applyFont="1" applyFill="1" applyBorder="1" applyAlignment="1">
      <alignment horizontal="center" vertical="center" wrapText="1"/>
    </xf>
    <xf numFmtId="0" fontId="139" fillId="2" borderId="26" xfId="0" applyFont="1" applyFill="1" applyBorder="1" applyAlignment="1">
      <alignment horizontal="center" vertical="center" wrapText="1"/>
    </xf>
    <xf numFmtId="165" fontId="122" fillId="0" borderId="39" xfId="0" applyNumberFormat="1" applyFont="1" applyBorder="1" applyAlignment="1">
      <alignment horizontal="center" vertical="center" wrapText="1"/>
    </xf>
    <xf numFmtId="165" fontId="122" fillId="0" borderId="6" xfId="0" applyNumberFormat="1" applyFont="1" applyBorder="1" applyAlignment="1">
      <alignment horizontal="center" vertical="center" wrapText="1"/>
    </xf>
    <xf numFmtId="165" fontId="122" fillId="0" borderId="18" xfId="0" applyNumberFormat="1" applyFont="1" applyBorder="1" applyAlignment="1">
      <alignment horizontal="center" vertical="center" wrapText="1"/>
    </xf>
    <xf numFmtId="0" fontId="122" fillId="2" borderId="39" xfId="0" applyFont="1" applyFill="1" applyBorder="1" applyAlignment="1">
      <alignment vertical="center" wrapText="1"/>
    </xf>
    <xf numFmtId="0" fontId="122" fillId="2" borderId="6" xfId="0" applyFont="1" applyFill="1" applyBorder="1" applyAlignment="1">
      <alignment vertical="center" wrapText="1"/>
    </xf>
    <xf numFmtId="0" fontId="122" fillId="2" borderId="7" xfId="0" applyFont="1" applyFill="1" applyBorder="1" applyAlignment="1">
      <alignment vertical="center" wrapText="1"/>
    </xf>
    <xf numFmtId="165" fontId="94" fillId="0" borderId="29" xfId="0" applyNumberFormat="1" applyFont="1" applyBorder="1" applyAlignment="1">
      <alignment horizontal="center" wrapText="1"/>
    </xf>
    <xf numFmtId="165" fontId="94" fillId="0" borderId="30" xfId="0" applyNumberFormat="1" applyFont="1" applyBorder="1" applyAlignment="1">
      <alignment horizontal="center" wrapText="1"/>
    </xf>
    <xf numFmtId="165" fontId="94" fillId="0" borderId="25" xfId="0" applyNumberFormat="1" applyFont="1" applyBorder="1" applyAlignment="1">
      <alignment horizontal="center" wrapText="1"/>
    </xf>
    <xf numFmtId="165" fontId="175" fillId="0" borderId="29" xfId="0" applyNumberFormat="1" applyFont="1" applyBorder="1" applyAlignment="1">
      <alignment horizontal="center" wrapText="1"/>
    </xf>
    <xf numFmtId="165" fontId="175" fillId="0" borderId="30" xfId="0" applyNumberFormat="1" applyFont="1" applyBorder="1" applyAlignment="1">
      <alignment horizontal="center" wrapText="1"/>
    </xf>
    <xf numFmtId="165" fontId="175" fillId="0" borderId="25" xfId="0" applyNumberFormat="1" applyFont="1" applyBorder="1" applyAlignment="1">
      <alignment horizontal="center" wrapText="1"/>
    </xf>
    <xf numFmtId="165" fontId="133" fillId="0" borderId="29" xfId="0" applyNumberFormat="1" applyFont="1" applyBorder="1" applyAlignment="1">
      <alignment horizontal="center" wrapText="1"/>
    </xf>
    <xf numFmtId="165" fontId="133" fillId="0" borderId="30" xfId="0" applyNumberFormat="1" applyFont="1" applyBorder="1" applyAlignment="1">
      <alignment horizontal="center" wrapText="1"/>
    </xf>
    <xf numFmtId="165" fontId="133" fillId="0" borderId="25" xfId="0" applyNumberFormat="1" applyFont="1" applyBorder="1" applyAlignment="1">
      <alignment horizontal="center" wrapText="1"/>
    </xf>
    <xf numFmtId="0" fontId="122" fillId="2" borderId="31" xfId="0" applyFont="1" applyFill="1" applyBorder="1" applyAlignment="1">
      <alignment horizontal="center" vertical="center" wrapText="1"/>
    </xf>
    <xf numFmtId="0" fontId="122" fillId="2" borderId="28" xfId="0" applyFont="1" applyFill="1" applyBorder="1" applyAlignment="1">
      <alignment horizontal="center" vertical="center" wrapText="1"/>
    </xf>
    <xf numFmtId="0" fontId="122" fillId="2" borderId="26" xfId="0" applyFont="1" applyFill="1" applyBorder="1" applyAlignment="1">
      <alignment horizontal="center" vertical="center" wrapText="1"/>
    </xf>
    <xf numFmtId="0" fontId="122" fillId="2" borderId="19" xfId="0" applyFont="1" applyFill="1" applyBorder="1" applyAlignment="1">
      <alignment horizontal="center" vertical="center" wrapText="1"/>
    </xf>
    <xf numFmtId="0" fontId="122" fillId="2" borderId="20" xfId="0" applyFont="1" applyFill="1" applyBorder="1" applyAlignment="1">
      <alignment horizontal="center" vertical="center" wrapText="1"/>
    </xf>
    <xf numFmtId="0" fontId="122" fillId="2" borderId="21" xfId="0" applyFont="1" applyFill="1" applyBorder="1" applyAlignment="1">
      <alignment horizontal="center" vertical="center" wrapText="1"/>
    </xf>
    <xf numFmtId="0" fontId="122" fillId="2" borderId="22" xfId="0" applyFont="1" applyFill="1" applyBorder="1" applyAlignment="1">
      <alignment horizontal="center" vertical="center" wrapText="1"/>
    </xf>
    <xf numFmtId="0" fontId="122" fillId="2" borderId="23" xfId="0" applyFont="1" applyFill="1" applyBorder="1" applyAlignment="1">
      <alignment horizontal="center" vertical="center" wrapText="1"/>
    </xf>
    <xf numFmtId="0" fontId="122" fillId="2" borderId="24" xfId="0" applyFont="1" applyFill="1" applyBorder="1" applyAlignment="1">
      <alignment horizontal="center" vertical="center" wrapText="1"/>
    </xf>
    <xf numFmtId="0" fontId="122" fillId="2" borderId="29" xfId="0" applyFont="1" applyFill="1" applyBorder="1" applyAlignment="1">
      <alignment horizontal="left" vertical="center" wrapText="1" indent="3"/>
    </xf>
    <xf numFmtId="0" fontId="122" fillId="2" borderId="30" xfId="0" applyFont="1" applyFill="1" applyBorder="1" applyAlignment="1">
      <alignment horizontal="left" vertical="center" wrapText="1" indent="3"/>
    </xf>
    <xf numFmtId="0" fontId="122" fillId="2" borderId="25" xfId="0" applyFont="1" applyFill="1" applyBorder="1" applyAlignment="1">
      <alignment horizontal="left" vertical="center" wrapText="1" indent="3"/>
    </xf>
    <xf numFmtId="165" fontId="132" fillId="0" borderId="29" xfId="0" applyNumberFormat="1" applyFont="1" applyBorder="1" applyAlignment="1">
      <alignment horizontal="center" wrapText="1"/>
    </xf>
    <xf numFmtId="165" fontId="132" fillId="0" borderId="30" xfId="0" applyNumberFormat="1" applyFont="1" applyBorder="1" applyAlignment="1">
      <alignment horizontal="center" wrapText="1"/>
    </xf>
    <xf numFmtId="165" fontId="132" fillId="0" borderId="25" xfId="0" applyNumberFormat="1" applyFont="1" applyBorder="1" applyAlignment="1">
      <alignment horizontal="center" wrapText="1"/>
    </xf>
    <xf numFmtId="0" fontId="136" fillId="0" borderId="30" xfId="0" applyFont="1" applyBorder="1" applyAlignment="1">
      <alignment horizontal="center" vertical="center" wrapText="1"/>
    </xf>
    <xf numFmtId="165" fontId="126" fillId="0" borderId="19" xfId="0" applyNumberFormat="1" applyFont="1" applyBorder="1" applyAlignment="1">
      <alignment horizontal="center" wrapText="1"/>
    </xf>
    <xf numFmtId="165" fontId="126" fillId="0" borderId="20" xfId="0" applyNumberFormat="1" applyFont="1" applyBorder="1" applyAlignment="1">
      <alignment horizontal="center" wrapText="1"/>
    </xf>
    <xf numFmtId="165" fontId="126" fillId="0" borderId="21" xfId="0" applyNumberFormat="1" applyFont="1" applyBorder="1" applyAlignment="1">
      <alignment horizontal="center" wrapText="1"/>
    </xf>
    <xf numFmtId="165" fontId="126" fillId="0" borderId="22" xfId="0" applyNumberFormat="1" applyFont="1" applyBorder="1" applyAlignment="1">
      <alignment horizontal="center" wrapText="1"/>
    </xf>
    <xf numFmtId="165" fontId="126" fillId="0" borderId="23" xfId="0" applyNumberFormat="1" applyFont="1" applyBorder="1" applyAlignment="1">
      <alignment horizontal="center" wrapText="1"/>
    </xf>
    <xf numFmtId="165" fontId="126" fillId="0" borderId="24" xfId="0" applyNumberFormat="1" applyFont="1" applyBorder="1" applyAlignment="1">
      <alignment horizontal="center" wrapText="1"/>
    </xf>
    <xf numFmtId="165" fontId="122" fillId="0" borderId="29" xfId="0" applyNumberFormat="1" applyFont="1" applyBorder="1" applyAlignment="1">
      <alignment horizontal="center" wrapText="1"/>
    </xf>
    <xf numFmtId="165" fontId="122" fillId="0" borderId="30" xfId="0" applyNumberFormat="1" applyFont="1" applyBorder="1" applyAlignment="1">
      <alignment horizontal="center" wrapText="1"/>
    </xf>
    <xf numFmtId="165" fontId="122" fillId="0" borderId="25" xfId="0" applyNumberFormat="1" applyFont="1" applyBorder="1" applyAlignment="1">
      <alignment horizontal="center" wrapText="1"/>
    </xf>
    <xf numFmtId="165" fontId="38" fillId="0" borderId="29" xfId="0" applyNumberFormat="1" applyFont="1" applyBorder="1" applyAlignment="1">
      <alignment horizontal="center" wrapText="1"/>
    </xf>
    <xf numFmtId="165" fontId="38" fillId="0" borderId="30" xfId="0" applyNumberFormat="1" applyFont="1" applyBorder="1" applyAlignment="1">
      <alignment horizontal="center" wrapText="1"/>
    </xf>
    <xf numFmtId="165" fontId="38" fillId="0" borderId="25" xfId="0" applyNumberFormat="1" applyFont="1" applyBorder="1" applyAlignment="1">
      <alignment horizontal="center" wrapText="1"/>
    </xf>
    <xf numFmtId="0" fontId="126" fillId="2" borderId="19" xfId="0" applyFont="1" applyFill="1" applyBorder="1" applyAlignment="1">
      <alignment horizontal="justify" vertical="center" wrapText="1"/>
    </xf>
    <xf numFmtId="0" fontId="126" fillId="2" borderId="20" xfId="0" applyFont="1" applyFill="1" applyBorder="1" applyAlignment="1">
      <alignment horizontal="justify" vertical="center" wrapText="1"/>
    </xf>
    <xf numFmtId="0" fontId="126" fillId="2" borderId="21" xfId="0" applyFont="1" applyFill="1" applyBorder="1" applyAlignment="1">
      <alignment horizontal="justify" vertical="center" wrapText="1"/>
    </xf>
    <xf numFmtId="0" fontId="126" fillId="2" borderId="22" xfId="0" applyFont="1" applyFill="1" applyBorder="1" applyAlignment="1">
      <alignment horizontal="justify" vertical="center" wrapText="1"/>
    </xf>
    <xf numFmtId="0" fontId="126" fillId="2" borderId="23" xfId="0" applyFont="1" applyFill="1" applyBorder="1" applyAlignment="1">
      <alignment horizontal="justify" vertical="center" wrapText="1"/>
    </xf>
    <xf numFmtId="0" fontId="126" fillId="2" borderId="24" xfId="0" applyFont="1" applyFill="1" applyBorder="1" applyAlignment="1">
      <alignment horizontal="justify" vertical="center" wrapText="1"/>
    </xf>
    <xf numFmtId="0" fontId="126" fillId="2" borderId="20" xfId="0" applyFont="1" applyFill="1" applyBorder="1" applyAlignment="1">
      <alignment horizontal="center" vertical="center" wrapText="1"/>
    </xf>
    <xf numFmtId="0" fontId="126" fillId="2" borderId="23" xfId="0" applyFont="1" applyFill="1" applyBorder="1" applyAlignment="1">
      <alignment horizontal="center" vertical="center" wrapText="1"/>
    </xf>
    <xf numFmtId="0" fontId="137" fillId="0" borderId="29" xfId="0" applyFont="1" applyBorder="1" applyAlignment="1">
      <alignment horizontal="center" vertical="center" wrapText="1"/>
    </xf>
    <xf numFmtId="0" fontId="137" fillId="0" borderId="30" xfId="0" applyFont="1" applyBorder="1" applyAlignment="1">
      <alignment horizontal="center" vertical="center" wrapText="1"/>
    </xf>
    <xf numFmtId="0" fontId="137" fillId="0" borderId="25" xfId="0" applyFont="1" applyBorder="1" applyAlignment="1">
      <alignment horizontal="center" vertical="center" wrapText="1"/>
    </xf>
    <xf numFmtId="0" fontId="137" fillId="0" borderId="29" xfId="0" applyFont="1" applyBorder="1" applyAlignment="1">
      <alignment horizontal="left" vertical="center" wrapText="1"/>
    </xf>
    <xf numFmtId="0" fontId="137" fillId="0" borderId="25" xfId="0" applyFont="1" applyBorder="1" applyAlignment="1">
      <alignment horizontal="left" vertical="center" wrapText="1"/>
    </xf>
    <xf numFmtId="0" fontId="132" fillId="2" borderId="19" xfId="0" applyFont="1" applyFill="1" applyBorder="1" applyAlignment="1">
      <alignment vertical="center" wrapText="1"/>
    </xf>
    <xf numFmtId="0" fontId="132" fillId="2" borderId="21" xfId="0" applyFont="1" applyFill="1" applyBorder="1" applyAlignment="1">
      <alignment vertical="center" wrapText="1"/>
    </xf>
    <xf numFmtId="0" fontId="132" fillId="2" borderId="22" xfId="0" applyFont="1" applyFill="1" applyBorder="1" applyAlignment="1">
      <alignment vertical="center" wrapText="1"/>
    </xf>
    <xf numFmtId="0" fontId="132" fillId="2" borderId="24" xfId="0" applyFont="1" applyFill="1" applyBorder="1" applyAlignment="1">
      <alignment vertical="center" wrapText="1"/>
    </xf>
    <xf numFmtId="165" fontId="38" fillId="2" borderId="19" xfId="0" applyNumberFormat="1" applyFont="1" applyFill="1" applyBorder="1" applyAlignment="1">
      <alignment vertical="center" wrapText="1"/>
    </xf>
    <xf numFmtId="165" fontId="38" fillId="2" borderId="21" xfId="0" applyNumberFormat="1" applyFont="1" applyFill="1" applyBorder="1" applyAlignment="1">
      <alignment vertical="center" wrapText="1"/>
    </xf>
    <xf numFmtId="165" fontId="38" fillId="2" borderId="22" xfId="0" applyNumberFormat="1" applyFont="1" applyFill="1" applyBorder="1" applyAlignment="1">
      <alignment vertical="center" wrapText="1"/>
    </xf>
    <xf numFmtId="165" fontId="38" fillId="2" borderId="24" xfId="0" applyNumberFormat="1" applyFont="1" applyFill="1" applyBorder="1" applyAlignment="1">
      <alignment vertical="center" wrapText="1"/>
    </xf>
    <xf numFmtId="165" fontId="138" fillId="0" borderId="29" xfId="0" applyNumberFormat="1" applyFont="1" applyBorder="1" applyAlignment="1">
      <alignment horizontal="center" vertical="center" wrapText="1"/>
    </xf>
    <xf numFmtId="165" fontId="138" fillId="0" borderId="30" xfId="0" applyNumberFormat="1" applyFont="1" applyBorder="1" applyAlignment="1">
      <alignment horizontal="center" vertical="center" wrapText="1"/>
    </xf>
    <xf numFmtId="165" fontId="138" fillId="0" borderId="25" xfId="0" applyNumberFormat="1" applyFont="1" applyBorder="1" applyAlignment="1">
      <alignment horizontal="center" vertical="center" wrapText="1"/>
    </xf>
    <xf numFmtId="0" fontId="126" fillId="2" borderId="37" xfId="0" applyFont="1" applyFill="1" applyBorder="1" applyAlignment="1">
      <alignment horizontal="left" vertical="center" wrapText="1" indent="6"/>
    </xf>
    <xf numFmtId="0" fontId="126" fillId="2" borderId="16" xfId="0" applyFont="1" applyFill="1" applyBorder="1" applyAlignment="1">
      <alignment horizontal="left" vertical="center" wrapText="1" indent="6"/>
    </xf>
    <xf numFmtId="0" fontId="126" fillId="2" borderId="27" xfId="0" applyFont="1" applyFill="1" applyBorder="1" applyAlignment="1">
      <alignment horizontal="left" vertical="center" wrapText="1" indent="6"/>
    </xf>
    <xf numFmtId="0" fontId="126" fillId="2" borderId="17" xfId="0" applyFont="1" applyFill="1" applyBorder="1" applyAlignment="1">
      <alignment horizontal="left" vertical="center" wrapText="1" indent="6"/>
    </xf>
    <xf numFmtId="165" fontId="136" fillId="0" borderId="11" xfId="0" applyNumberFormat="1" applyFont="1" applyBorder="1" applyAlignment="1">
      <alignment horizontal="center" vertical="center" wrapText="1"/>
    </xf>
    <xf numFmtId="0" fontId="122" fillId="0" borderId="12" xfId="0" applyFont="1" applyBorder="1" applyAlignment="1">
      <alignment horizontal="center" vertical="center" wrapText="1"/>
    </xf>
    <xf numFmtId="0" fontId="122" fillId="0" borderId="13" xfId="0" applyFont="1" applyBorder="1" applyAlignment="1">
      <alignment horizontal="center" vertical="center" wrapText="1"/>
    </xf>
    <xf numFmtId="0" fontId="122" fillId="0" borderId="41" xfId="0" applyFont="1" applyBorder="1" applyAlignment="1">
      <alignment horizontal="center" vertical="center" wrapText="1"/>
    </xf>
    <xf numFmtId="0" fontId="122" fillId="0" borderId="42" xfId="0" applyFont="1" applyBorder="1" applyAlignment="1">
      <alignment horizontal="center" vertical="center" wrapText="1"/>
    </xf>
    <xf numFmtId="0" fontId="124" fillId="2" borderId="47" xfId="0" applyFont="1" applyFill="1" applyBorder="1" applyAlignment="1">
      <alignment horizontal="left" vertical="center" wrapText="1" indent="2"/>
    </xf>
    <xf numFmtId="0" fontId="124" fillId="2" borderId="49" xfId="0" applyFont="1" applyFill="1" applyBorder="1" applyAlignment="1">
      <alignment horizontal="left" vertical="center" wrapText="1" indent="2"/>
    </xf>
    <xf numFmtId="0" fontId="124" fillId="2" borderId="48" xfId="0" applyFont="1" applyFill="1" applyBorder="1" applyAlignment="1">
      <alignment horizontal="left" vertical="center" wrapText="1" indent="2"/>
    </xf>
    <xf numFmtId="0" fontId="128" fillId="2" borderId="1" xfId="0" applyFont="1" applyFill="1" applyBorder="1" applyAlignment="1">
      <alignment vertical="center" wrapText="1"/>
    </xf>
    <xf numFmtId="0" fontId="126" fillId="2" borderId="59" xfId="0" applyFont="1" applyFill="1" applyBorder="1" applyAlignment="1">
      <alignment horizontal="left" vertical="center" wrapText="1" indent="1"/>
    </xf>
    <xf numFmtId="0" fontId="126" fillId="2" borderId="60" xfId="0" applyFont="1" applyFill="1" applyBorder="1" applyAlignment="1">
      <alignment horizontal="left" vertical="center" wrapText="1" indent="1"/>
    </xf>
    <xf numFmtId="10" fontId="94" fillId="7" borderId="19" xfId="13" applyNumberFormat="1" applyFont="1" applyFill="1" applyBorder="1" applyAlignment="1">
      <alignment vertical="center" wrapText="1"/>
    </xf>
    <xf numFmtId="10" fontId="94" fillId="7" borderId="21" xfId="13" applyNumberFormat="1" applyFont="1" applyFill="1" applyBorder="1" applyAlignment="1">
      <alignment vertical="center" wrapText="1"/>
    </xf>
    <xf numFmtId="10" fontId="94" fillId="7" borderId="22" xfId="13" applyNumberFormat="1" applyFont="1" applyFill="1" applyBorder="1" applyAlignment="1">
      <alignment vertical="center" wrapText="1"/>
    </xf>
    <xf numFmtId="10" fontId="94" fillId="7" borderId="24" xfId="13" applyNumberFormat="1" applyFont="1" applyFill="1" applyBorder="1" applyAlignment="1">
      <alignment vertical="center" wrapText="1"/>
    </xf>
    <xf numFmtId="0" fontId="124" fillId="2" borderId="19" xfId="0" applyFont="1" applyFill="1" applyBorder="1" applyAlignment="1">
      <alignment horizontal="left" vertical="center" wrapText="1" indent="2"/>
    </xf>
    <xf numFmtId="0" fontId="124" fillId="2" borderId="20" xfId="0" applyFont="1" applyFill="1" applyBorder="1" applyAlignment="1">
      <alignment horizontal="left" vertical="center" wrapText="1" indent="2"/>
    </xf>
    <xf numFmtId="0" fontId="124" fillId="2" borderId="21" xfId="0" applyFont="1" applyFill="1" applyBorder="1" applyAlignment="1">
      <alignment horizontal="left" vertical="center" wrapText="1" indent="2"/>
    </xf>
    <xf numFmtId="165" fontId="94" fillId="0" borderId="19" xfId="0" applyNumberFormat="1" applyFont="1" applyBorder="1" applyAlignment="1">
      <alignment vertical="center" wrapText="1"/>
    </xf>
    <xf numFmtId="0" fontId="94" fillId="0" borderId="21" xfId="0" applyFont="1" applyBorder="1" applyAlignment="1">
      <alignment vertical="center" wrapText="1"/>
    </xf>
    <xf numFmtId="0" fontId="94" fillId="0" borderId="22" xfId="0" applyFont="1" applyBorder="1" applyAlignment="1">
      <alignment vertical="center" wrapText="1"/>
    </xf>
    <xf numFmtId="0" fontId="94" fillId="0" borderId="24" xfId="0" applyFont="1" applyBorder="1" applyAlignment="1">
      <alignment vertical="center" wrapText="1"/>
    </xf>
    <xf numFmtId="10" fontId="94" fillId="0" borderId="19" xfId="0" applyNumberFormat="1" applyFont="1" applyBorder="1" applyAlignment="1">
      <alignment vertical="center" wrapText="1"/>
    </xf>
    <xf numFmtId="0" fontId="124" fillId="2" borderId="56" xfId="0" applyFont="1" applyFill="1" applyBorder="1" applyAlignment="1">
      <alignment horizontal="left" vertical="center" wrapText="1" indent="2"/>
    </xf>
    <xf numFmtId="0" fontId="124" fillId="2" borderId="57" xfId="0" applyFont="1" applyFill="1" applyBorder="1" applyAlignment="1">
      <alignment horizontal="left" vertical="center" wrapText="1" indent="2"/>
    </xf>
    <xf numFmtId="0" fontId="124" fillId="2" borderId="58" xfId="0" applyFont="1" applyFill="1" applyBorder="1" applyAlignment="1">
      <alignment horizontal="left" vertical="center" wrapText="1" indent="2"/>
    </xf>
    <xf numFmtId="167" fontId="94" fillId="0" borderId="19" xfId="0" applyNumberFormat="1" applyFont="1" applyBorder="1" applyAlignment="1">
      <alignment vertical="center" wrapText="1"/>
    </xf>
    <xf numFmtId="167" fontId="94" fillId="0" borderId="21" xfId="0" applyNumberFormat="1" applyFont="1" applyBorder="1" applyAlignment="1">
      <alignment vertical="center" wrapText="1"/>
    </xf>
    <xf numFmtId="167" fontId="94" fillId="0" borderId="22" xfId="0" applyNumberFormat="1" applyFont="1" applyBorder="1" applyAlignment="1">
      <alignment vertical="center" wrapText="1"/>
    </xf>
    <xf numFmtId="167" fontId="94" fillId="0" borderId="24" xfId="0" applyNumberFormat="1" applyFont="1" applyBorder="1" applyAlignment="1">
      <alignment vertical="center" wrapText="1"/>
    </xf>
    <xf numFmtId="0" fontId="136" fillId="0" borderId="11" xfId="0" applyFont="1" applyBorder="1" applyAlignment="1">
      <alignment horizontal="center" vertical="center" wrapText="1"/>
    </xf>
    <xf numFmtId="0" fontId="126" fillId="2" borderId="19" xfId="0" applyFont="1" applyFill="1" applyBorder="1" applyAlignment="1">
      <alignment horizontal="left" vertical="center" wrapText="1" indent="6"/>
    </xf>
    <xf numFmtId="0" fontId="126" fillId="2" borderId="21" xfId="0" applyFont="1" applyFill="1" applyBorder="1" applyAlignment="1">
      <alignment horizontal="left" vertical="center" wrapText="1" indent="6"/>
    </xf>
    <xf numFmtId="0" fontId="126" fillId="2" borderId="22" xfId="0" applyFont="1" applyFill="1" applyBorder="1" applyAlignment="1">
      <alignment horizontal="left" vertical="center" wrapText="1" indent="6"/>
    </xf>
    <xf numFmtId="0" fontId="126" fillId="2" borderId="24" xfId="0" applyFont="1" applyFill="1" applyBorder="1" applyAlignment="1">
      <alignment horizontal="left" vertical="center" wrapText="1" indent="6"/>
    </xf>
    <xf numFmtId="0" fontId="110" fillId="0" borderId="0" xfId="0" applyFont="1" applyAlignment="1">
      <alignment horizontal="center" wrapText="1"/>
    </xf>
    <xf numFmtId="0" fontId="110" fillId="0" borderId="0" xfId="0" applyFont="1" applyAlignment="1">
      <alignment horizontal="center" vertical="top" wrapText="1"/>
    </xf>
  </cellXfs>
  <cellStyles count="19">
    <cellStyle name="Dziesiętny" xfId="12" builtinId="3"/>
    <cellStyle name="Dziesiętny 2" xfId="16" xr:uid="{00000000-0005-0000-0000-000001000000}"/>
    <cellStyle name="Hiperłącze 2" xfId="1" xr:uid="{00000000-0005-0000-0000-000002000000}"/>
    <cellStyle name="Normalny" xfId="0" builtinId="0"/>
    <cellStyle name="Normalny 10" xfId="2" xr:uid="{00000000-0005-0000-0000-000004000000}"/>
    <cellStyle name="Normalny 11" xfId="17" xr:uid="{00000000-0005-0000-0000-000005000000}"/>
    <cellStyle name="Normalny 2" xfId="3" xr:uid="{00000000-0005-0000-0000-000006000000}"/>
    <cellStyle name="Normalny 2 2" xfId="15" xr:uid="{00000000-0005-0000-0000-000007000000}"/>
    <cellStyle name="Normalny 3" xfId="4" xr:uid="{00000000-0005-0000-0000-000008000000}"/>
    <cellStyle name="Normalny 4" xfId="5" xr:uid="{00000000-0005-0000-0000-000009000000}"/>
    <cellStyle name="Normalny 5" xfId="6" xr:uid="{00000000-0005-0000-0000-00000A000000}"/>
    <cellStyle name="Normalny 6" xfId="7" xr:uid="{00000000-0005-0000-0000-00000B000000}"/>
    <cellStyle name="Normalny 7" xfId="8" xr:uid="{00000000-0005-0000-0000-00000C000000}"/>
    <cellStyle name="Normalny 8" xfId="9" xr:uid="{00000000-0005-0000-0000-00000D000000}"/>
    <cellStyle name="Normalny 9" xfId="10" xr:uid="{00000000-0005-0000-0000-00000E000000}"/>
    <cellStyle name="Normalny_TABL25-04-ang-wzór" xfId="14" xr:uid="{00000000-0005-0000-0000-00000F000000}"/>
    <cellStyle name="Procentowy" xfId="13" builtinId="5"/>
    <cellStyle name="Procentowy 2" xfId="11" xr:uid="{00000000-0005-0000-0000-000011000000}"/>
    <cellStyle name="Procentowy 3"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22</xdr:col>
      <xdr:colOff>479425</xdr:colOff>
      <xdr:row>186</xdr:row>
      <xdr:rowOff>94615</xdr:rowOff>
    </xdr:from>
    <xdr:to>
      <xdr:col>22</xdr:col>
      <xdr:colOff>479425</xdr:colOff>
      <xdr:row>255</xdr:row>
      <xdr:rowOff>0</xdr:rowOff>
    </xdr:to>
    <xdr:cxnSp macro="">
      <xdr:nvCxnSpPr>
        <xdr:cNvPr id="2" name="Line 16">
          <a:extLst>
            <a:ext uri="{FF2B5EF4-FFF2-40B4-BE49-F238E27FC236}">
              <a16:creationId xmlns:a16="http://schemas.microsoft.com/office/drawing/2014/main" id="{00000000-0008-0000-0800-000002000000}"/>
            </a:ext>
          </a:extLst>
        </xdr:cNvPr>
        <xdr:cNvCxnSpPr>
          <a:cxnSpLocks noChangeShapeType="1"/>
        </xdr:cNvCxnSpPr>
      </xdr:nvCxnSpPr>
      <xdr:spPr bwMode="auto">
        <a:xfrm>
          <a:off x="10661650" y="6514465"/>
          <a:ext cx="0" cy="6264275"/>
        </a:xfrm>
        <a:prstGeom prst="line">
          <a:avLst/>
        </a:prstGeom>
        <a:noFill/>
        <a:ln w="9525">
          <a:solidFill>
            <a:srgbClr val="231F20"/>
          </a:solidFill>
          <a:prstDash val="solid"/>
          <a:round/>
          <a:headEnd/>
          <a:tailEnd/>
        </a:ln>
        <a:extLst>
          <a:ext uri="{909E8E84-426E-40DD-AFC4-6F175D3DCCD1}">
            <a14:hiddenFill xmlns:a14="http://schemas.microsoft.com/office/drawing/2010/main">
              <a:noFill/>
            </a14:hiddenFill>
          </a:ext>
        </a:extLst>
      </xdr:spPr>
    </xdr:cxnSp>
    <xdr:clientData/>
  </xdr:twoCellAnchor>
  <xdr:twoCellAnchor>
    <xdr:from>
      <xdr:col>8</xdr:col>
      <xdr:colOff>0</xdr:colOff>
      <xdr:row>185</xdr:row>
      <xdr:rowOff>0</xdr:rowOff>
    </xdr:from>
    <xdr:to>
      <xdr:col>8</xdr:col>
      <xdr:colOff>0</xdr:colOff>
      <xdr:row>185</xdr:row>
      <xdr:rowOff>47625</xdr:rowOff>
    </xdr:to>
    <xdr:sp macro="" textlink="">
      <xdr:nvSpPr>
        <xdr:cNvPr id="18433" name="Text Box 13">
          <a:extLst>
            <a:ext uri="{FF2B5EF4-FFF2-40B4-BE49-F238E27FC236}">
              <a16:creationId xmlns:a16="http://schemas.microsoft.com/office/drawing/2014/main" id="{00000000-0008-0000-0800-000001480000}"/>
            </a:ext>
          </a:extLst>
        </xdr:cNvPr>
        <xdr:cNvSpPr txBox="1">
          <a:spLocks noChangeArrowheads="1"/>
        </xdr:cNvSpPr>
      </xdr:nvSpPr>
      <xdr:spPr bwMode="auto">
        <a:xfrm>
          <a:off x="9934575" y="33051750"/>
          <a:ext cx="1619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0" rIns="0" bIns="0" anchor="b" upright="1"/>
        <a:lstStyle/>
        <a:p>
          <a:pPr algn="l" rtl="0">
            <a:defRPr sz="1000"/>
          </a:pPr>
          <a:r>
            <a:rPr lang="pl-PL" sz="1000" b="0" i="0" u="none" strike="noStrike" baseline="0">
              <a:solidFill>
                <a:srgbClr val="231F20"/>
              </a:solidFill>
              <a:latin typeface="Times New Roman"/>
              <a:cs typeface="Times New Roman"/>
            </a:rPr>
            <a:t>Poz. 1627</a:t>
          </a:r>
        </a:p>
      </xdr:txBody>
    </xdr:sp>
    <xdr:clientData/>
  </xdr:twoCellAnchor>
  <xdr:twoCellAnchor>
    <xdr:from>
      <xdr:col>8</xdr:col>
      <xdr:colOff>0</xdr:colOff>
      <xdr:row>164</xdr:row>
      <xdr:rowOff>28575</xdr:rowOff>
    </xdr:from>
    <xdr:to>
      <xdr:col>8</xdr:col>
      <xdr:colOff>0</xdr:colOff>
      <xdr:row>167</xdr:row>
      <xdr:rowOff>76200</xdr:rowOff>
    </xdr:to>
    <xdr:sp macro="" textlink="">
      <xdr:nvSpPr>
        <xdr:cNvPr id="18439" name="Text Box 15">
          <a:extLst>
            <a:ext uri="{FF2B5EF4-FFF2-40B4-BE49-F238E27FC236}">
              <a16:creationId xmlns:a16="http://schemas.microsoft.com/office/drawing/2014/main" id="{00000000-0008-0000-0800-000007480000}"/>
            </a:ext>
          </a:extLst>
        </xdr:cNvPr>
        <xdr:cNvSpPr txBox="1">
          <a:spLocks noChangeArrowheads="1"/>
        </xdr:cNvSpPr>
      </xdr:nvSpPr>
      <xdr:spPr bwMode="auto">
        <a:xfrm>
          <a:off x="9934575" y="27774900"/>
          <a:ext cx="1619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0" rIns="0" bIns="0" anchor="b" upright="1"/>
        <a:lstStyle/>
        <a:p>
          <a:pPr algn="l" rtl="0">
            <a:defRPr sz="1000"/>
          </a:pPr>
          <a:r>
            <a:rPr lang="pl-PL" sz="1000" b="0" i="0" u="none" strike="noStrike" baseline="0">
              <a:solidFill>
                <a:srgbClr val="231F20"/>
              </a:solidFill>
              <a:latin typeface="Times New Roman"/>
              <a:cs typeface="Times New Roman"/>
            </a:rPr>
            <a:t>Dziennik Ustaw</a:t>
          </a:r>
        </a:p>
      </xdr:txBody>
    </xdr:sp>
    <xdr:clientData/>
  </xdr:twoCellAnchor>
  <xdr:twoCellAnchor>
    <xdr:from>
      <xdr:col>8</xdr:col>
      <xdr:colOff>0</xdr:colOff>
      <xdr:row>175</xdr:row>
      <xdr:rowOff>238125</xdr:rowOff>
    </xdr:from>
    <xdr:to>
      <xdr:col>8</xdr:col>
      <xdr:colOff>0</xdr:colOff>
      <xdr:row>177</xdr:row>
      <xdr:rowOff>85725</xdr:rowOff>
    </xdr:to>
    <xdr:sp macro="" textlink="">
      <xdr:nvSpPr>
        <xdr:cNvPr id="18438" name="Text Box 14">
          <a:extLst>
            <a:ext uri="{FF2B5EF4-FFF2-40B4-BE49-F238E27FC236}">
              <a16:creationId xmlns:a16="http://schemas.microsoft.com/office/drawing/2014/main" id="{00000000-0008-0000-0800-000006480000}"/>
            </a:ext>
          </a:extLst>
        </xdr:cNvPr>
        <xdr:cNvSpPr txBox="1">
          <a:spLocks noChangeArrowheads="1"/>
        </xdr:cNvSpPr>
      </xdr:nvSpPr>
      <xdr:spPr bwMode="auto">
        <a:xfrm>
          <a:off x="9934575" y="30746700"/>
          <a:ext cx="1619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0" rIns="0" bIns="0" anchor="b" upright="1"/>
        <a:lstStyle/>
        <a:p>
          <a:pPr algn="l" rtl="0">
            <a:defRPr sz="1000"/>
          </a:pPr>
          <a:r>
            <a:rPr lang="pl-PL" sz="1000" b="0" i="0" u="none" strike="noStrike" baseline="0">
              <a:solidFill>
                <a:srgbClr val="231F20"/>
              </a:solidFill>
              <a:latin typeface="Times New Roman"/>
              <a:cs typeface="Times New Roman"/>
            </a:rPr>
            <a:t>– 21</a:t>
          </a:r>
        </a:p>
      </xdr:txBody>
    </xdr:sp>
    <xdr:clientData/>
  </xdr:twoCellAnchor>
  <xdr:twoCellAnchor>
    <xdr:from>
      <xdr:col>5</xdr:col>
      <xdr:colOff>503464</xdr:colOff>
      <xdr:row>23</xdr:row>
      <xdr:rowOff>122465</xdr:rowOff>
    </xdr:from>
    <xdr:to>
      <xdr:col>10</xdr:col>
      <xdr:colOff>394607</xdr:colOff>
      <xdr:row>83</xdr:row>
      <xdr:rowOff>122465</xdr:rowOff>
    </xdr:to>
    <xdr:cxnSp macro="">
      <xdr:nvCxnSpPr>
        <xdr:cNvPr id="4" name="Łącznik prosty ze strzałką 3">
          <a:extLst>
            <a:ext uri="{FF2B5EF4-FFF2-40B4-BE49-F238E27FC236}">
              <a16:creationId xmlns:a16="http://schemas.microsoft.com/office/drawing/2014/main" id="{00000000-0008-0000-0800-000004000000}"/>
            </a:ext>
          </a:extLst>
        </xdr:cNvPr>
        <xdr:cNvCxnSpPr/>
      </xdr:nvCxnSpPr>
      <xdr:spPr>
        <a:xfrm flipH="1">
          <a:off x="4748893" y="7102929"/>
          <a:ext cx="3007178" cy="15049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27</xdr:row>
      <xdr:rowOff>76200</xdr:rowOff>
    </xdr:from>
    <xdr:to>
      <xdr:col>11</xdr:col>
      <xdr:colOff>442233</xdr:colOff>
      <xdr:row>61</xdr:row>
      <xdr:rowOff>133350</xdr:rowOff>
    </xdr:to>
    <xdr:cxnSp macro="">
      <xdr:nvCxnSpPr>
        <xdr:cNvPr id="7" name="Łącznik prosty ze strzałką 6">
          <a:extLst>
            <a:ext uri="{FF2B5EF4-FFF2-40B4-BE49-F238E27FC236}">
              <a16:creationId xmlns:a16="http://schemas.microsoft.com/office/drawing/2014/main" id="{00000000-0008-0000-0800-000007000000}"/>
            </a:ext>
          </a:extLst>
        </xdr:cNvPr>
        <xdr:cNvCxnSpPr/>
      </xdr:nvCxnSpPr>
      <xdr:spPr>
        <a:xfrm flipH="1">
          <a:off x="4848225" y="8181975"/>
          <a:ext cx="3547383" cy="8582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32</xdr:row>
      <xdr:rowOff>85725</xdr:rowOff>
    </xdr:from>
    <xdr:to>
      <xdr:col>12</xdr:col>
      <xdr:colOff>581025</xdr:colOff>
      <xdr:row>105</xdr:row>
      <xdr:rowOff>28575</xdr:rowOff>
    </xdr:to>
    <xdr:cxnSp macro="">
      <xdr:nvCxnSpPr>
        <xdr:cNvPr id="12" name="Łącznik prosty ze strzałką 11">
          <a:extLst>
            <a:ext uri="{FF2B5EF4-FFF2-40B4-BE49-F238E27FC236}">
              <a16:creationId xmlns:a16="http://schemas.microsoft.com/office/drawing/2014/main" id="{00000000-0008-0000-0800-00000C000000}"/>
            </a:ext>
          </a:extLst>
        </xdr:cNvPr>
        <xdr:cNvCxnSpPr/>
      </xdr:nvCxnSpPr>
      <xdr:spPr>
        <a:xfrm flipH="1">
          <a:off x="3667126" y="9191625"/>
          <a:ext cx="5476874" cy="180308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438150</xdr:colOff>
      <xdr:row>44</xdr:row>
      <xdr:rowOff>95250</xdr:rowOff>
    </xdr:from>
    <xdr:to>
      <xdr:col>12</xdr:col>
      <xdr:colOff>295275</xdr:colOff>
      <xdr:row>105</xdr:row>
      <xdr:rowOff>19050</xdr:rowOff>
    </xdr:to>
    <xdr:cxnSp macro="">
      <xdr:nvCxnSpPr>
        <xdr:cNvPr id="18" name="Łącznik prosty ze strzałką 17">
          <a:extLst>
            <a:ext uri="{FF2B5EF4-FFF2-40B4-BE49-F238E27FC236}">
              <a16:creationId xmlns:a16="http://schemas.microsoft.com/office/drawing/2014/main" id="{00000000-0008-0000-0800-000012000000}"/>
            </a:ext>
          </a:extLst>
        </xdr:cNvPr>
        <xdr:cNvCxnSpPr/>
      </xdr:nvCxnSpPr>
      <xdr:spPr>
        <a:xfrm flipH="1">
          <a:off x="3971925" y="11991975"/>
          <a:ext cx="4886325" cy="152209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247651</xdr:colOff>
      <xdr:row>133</xdr:row>
      <xdr:rowOff>85725</xdr:rowOff>
    </xdr:from>
    <xdr:to>
      <xdr:col>6</xdr:col>
      <xdr:colOff>523875</xdr:colOff>
      <xdr:row>210</xdr:row>
      <xdr:rowOff>133350</xdr:rowOff>
    </xdr:to>
    <xdr:cxnSp macro="">
      <xdr:nvCxnSpPr>
        <xdr:cNvPr id="21" name="Łącznik prosty ze strzałką 20">
          <a:extLst>
            <a:ext uri="{FF2B5EF4-FFF2-40B4-BE49-F238E27FC236}">
              <a16:creationId xmlns:a16="http://schemas.microsoft.com/office/drawing/2014/main" id="{00000000-0008-0000-0800-000015000000}"/>
            </a:ext>
          </a:extLst>
        </xdr:cNvPr>
        <xdr:cNvCxnSpPr/>
      </xdr:nvCxnSpPr>
      <xdr:spPr>
        <a:xfrm>
          <a:off x="5095876" y="35623500"/>
          <a:ext cx="276224" cy="26489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238126</xdr:colOff>
      <xdr:row>59</xdr:row>
      <xdr:rowOff>95250</xdr:rowOff>
    </xdr:from>
    <xdr:to>
      <xdr:col>6</xdr:col>
      <xdr:colOff>0</xdr:colOff>
      <xdr:row>191</xdr:row>
      <xdr:rowOff>114300</xdr:rowOff>
    </xdr:to>
    <xdr:cxnSp macro="">
      <xdr:nvCxnSpPr>
        <xdr:cNvPr id="25" name="Łącznik prosty ze strzałką 24">
          <a:extLst>
            <a:ext uri="{FF2B5EF4-FFF2-40B4-BE49-F238E27FC236}">
              <a16:creationId xmlns:a16="http://schemas.microsoft.com/office/drawing/2014/main" id="{00000000-0008-0000-0800-000019000000}"/>
            </a:ext>
          </a:extLst>
        </xdr:cNvPr>
        <xdr:cNvCxnSpPr/>
      </xdr:nvCxnSpPr>
      <xdr:spPr>
        <a:xfrm>
          <a:off x="4476751" y="16325850"/>
          <a:ext cx="371474" cy="419671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213</xdr:row>
      <xdr:rowOff>95250</xdr:rowOff>
    </xdr:from>
    <xdr:to>
      <xdr:col>9</xdr:col>
      <xdr:colOff>400050</xdr:colOff>
      <xdr:row>236</xdr:row>
      <xdr:rowOff>19050</xdr:rowOff>
    </xdr:to>
    <xdr:cxnSp macro="">
      <xdr:nvCxnSpPr>
        <xdr:cNvPr id="30" name="Łącznik prosty ze strzałką 29">
          <a:extLst>
            <a:ext uri="{FF2B5EF4-FFF2-40B4-BE49-F238E27FC236}">
              <a16:creationId xmlns:a16="http://schemas.microsoft.com/office/drawing/2014/main" id="{00000000-0008-0000-0800-00001E000000}"/>
            </a:ext>
          </a:extLst>
        </xdr:cNvPr>
        <xdr:cNvCxnSpPr/>
      </xdr:nvCxnSpPr>
      <xdr:spPr>
        <a:xfrm flipH="1">
          <a:off x="6686550" y="62922150"/>
          <a:ext cx="390525" cy="49244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255</xdr:row>
      <xdr:rowOff>85725</xdr:rowOff>
    </xdr:from>
    <xdr:to>
      <xdr:col>9</xdr:col>
      <xdr:colOff>381000</xdr:colOff>
      <xdr:row>259</xdr:row>
      <xdr:rowOff>9525</xdr:rowOff>
    </xdr:to>
    <xdr:cxnSp macro="">
      <xdr:nvCxnSpPr>
        <xdr:cNvPr id="18435" name="Łącznik prosty ze strzałką 18434">
          <a:extLst>
            <a:ext uri="{FF2B5EF4-FFF2-40B4-BE49-F238E27FC236}">
              <a16:creationId xmlns:a16="http://schemas.microsoft.com/office/drawing/2014/main" id="{00000000-0008-0000-0800-000003480000}"/>
            </a:ext>
          </a:extLst>
        </xdr:cNvPr>
        <xdr:cNvCxnSpPr/>
      </xdr:nvCxnSpPr>
      <xdr:spPr>
        <a:xfrm>
          <a:off x="6143625" y="72361425"/>
          <a:ext cx="914400" cy="9144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bina%20Kowalska/Documents/NOWA%20FIRMA%205%20czerw%202011%20pulp/Toru&#324;%20WPGO%202013/OPracowania%20do%20WPGO_KP%20grudzie&#324;%202013/WPGO%20KP%207%20region&#243;w%20docelowo%205%20_08%2012%202013_%20pryzma%20spe&#322;n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Users\Sabina%20Kowalska\Documents\NOWA%20FIRMA%205%20czerw%202011%20pulp\Toru&#324;%20WPGO%202013\OPracowania%20do%20WPGO_KP%20grudzie&#324;%202013\WPGO%20KP%207%20region&#243;w%20docelowo%205%20_08%2012%202013_%20pryzma%20spe&#322;n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bina%20Kowalska/Documents/NOWA%20FIRMA%205%20czerw%202011%20pulp/Toru&#324;%20-%20WPGO/WPGO%20SK/wysy&#322;ka%209%20marzec%202012/wysy&#322;ka/WPGO%20KP%20scenariusz%205%2022%2002%20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Users\Sabina%20Kowalska\Documents\NOWA%20FIRMA%205%20czerw%202011%20pulp\Toru&#324;%20-%20WPGO\WPGO%20SK\wysy&#322;ka%209%20marzec%202012\wysy&#322;ka\WPGO%20KP%20scenariusz%205%2022%2002%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 06 2012"/>
      <sheetName val="Gminy"/>
      <sheetName val="DATA"/>
      <sheetName val="Stan projektowany"/>
      <sheetName val="mapy"/>
      <sheetName val="RIPOK"/>
      <sheetName val="zastępcze"/>
      <sheetName val="składowiska"/>
      <sheetName val="Regiony"/>
      <sheetName val="Powiaty"/>
      <sheetName val="Zest region"/>
      <sheetName val="prog odpady"/>
      <sheetName val="odzysk"/>
      <sheetName val="ZESTAWIENIA"/>
      <sheetName val="Stan istniejący"/>
      <sheetName val="KARTY REGIONÓW"/>
    </sheetNames>
    <sheetDataSet>
      <sheetData sheetId="0"/>
      <sheetData sheetId="1">
        <row r="8">
          <cell r="P8" t="str">
            <v>Region</v>
          </cell>
          <cell r="Q8" t="str">
            <v>Region</v>
          </cell>
          <cell r="R8" t="str">
            <v>Region</v>
          </cell>
          <cell r="S8" t="str">
            <v>Region</v>
          </cell>
          <cell r="T8" t="str">
            <v>Region</v>
          </cell>
          <cell r="U8" t="str">
            <v>Region</v>
          </cell>
          <cell r="V8" t="str">
            <v>Region</v>
          </cell>
          <cell r="W8" t="str">
            <v>Region</v>
          </cell>
          <cell r="X8" t="str">
            <v>Region</v>
          </cell>
          <cell r="Y8" t="str">
            <v>Region</v>
          </cell>
        </row>
        <row r="9">
          <cell r="P9">
            <v>1</v>
          </cell>
          <cell r="Q9">
            <v>2</v>
          </cell>
          <cell r="R9">
            <v>3</v>
          </cell>
          <cell r="S9">
            <v>4</v>
          </cell>
          <cell r="T9">
            <v>5</v>
          </cell>
          <cell r="U9">
            <v>6</v>
          </cell>
          <cell r="V9">
            <v>7</v>
          </cell>
          <cell r="W9">
            <v>8</v>
          </cell>
          <cell r="X9">
            <v>9</v>
          </cell>
          <cell r="Y9">
            <v>10</v>
          </cell>
        </row>
        <row r="18">
          <cell r="A18" t="str">
            <v>Nazwa gminy</v>
          </cell>
          <cell r="B18" t="str">
            <v>GM_ID</v>
          </cell>
          <cell r="C18" t="str">
            <v>Typ</v>
          </cell>
          <cell r="D18" t="str">
            <v>Typ 2</v>
          </cell>
          <cell r="E18" t="str">
            <v>POW_ID</v>
          </cell>
          <cell r="F18" t="str">
            <v>Powiat</v>
          </cell>
          <cell r="G18" t="str">
            <v>gminy</v>
          </cell>
          <cell r="H18" t="str">
            <v>ludność 1995</v>
          </cell>
          <cell r="I18" t="str">
            <v>ulegające biodegradacji 1995</v>
          </cell>
          <cell r="J18" t="str">
            <v>Ludność</v>
          </cell>
          <cell r="K18" t="str">
            <v>Ilość odpadów</v>
          </cell>
          <cell r="L18" t="str">
            <v>Ilość ulegających biodegradacji</v>
          </cell>
          <cell r="M18" t="str">
            <v>zielone</v>
          </cell>
          <cell r="O18" t="str">
            <v>Region</v>
          </cell>
        </row>
        <row r="19">
          <cell r="A19" t="str">
            <v>miasto Grudziądz</v>
          </cell>
          <cell r="B19" t="str">
            <v>'046201</v>
          </cell>
          <cell r="C19">
            <v>1</v>
          </cell>
          <cell r="D19">
            <v>1</v>
          </cell>
          <cell r="E19" t="str">
            <v>'0462</v>
          </cell>
          <cell r="F19" t="str">
            <v>GRUDZIĄDZ</v>
          </cell>
          <cell r="G19" t="str">
            <v>Grudziądz</v>
          </cell>
          <cell r="H19">
            <v>103253</v>
          </cell>
          <cell r="I19">
            <v>16004.215</v>
          </cell>
          <cell r="J19">
            <v>98757</v>
          </cell>
          <cell r="K19">
            <v>32589.81</v>
          </cell>
          <cell r="L19">
            <v>18576.191699999999</v>
          </cell>
          <cell r="M19">
            <v>1710.965025</v>
          </cell>
          <cell r="N19">
            <v>0</v>
          </cell>
          <cell r="O19">
            <v>1</v>
          </cell>
        </row>
        <row r="20">
          <cell r="A20" t="str">
            <v>Łasin</v>
          </cell>
          <cell r="B20" t="str">
            <v>'040603</v>
          </cell>
          <cell r="C20">
            <v>3</v>
          </cell>
          <cell r="D20">
            <v>0</v>
          </cell>
          <cell r="E20" t="str">
            <v>'0406</v>
          </cell>
          <cell r="F20" t="str">
            <v>GRUDZIĄDZKI</v>
          </cell>
          <cell r="G20" t="str">
            <v>gmina Łasin</v>
          </cell>
          <cell r="H20">
            <v>0</v>
          </cell>
          <cell r="I20">
            <v>0</v>
          </cell>
          <cell r="J20">
            <v>0</v>
          </cell>
          <cell r="K20">
            <v>0</v>
          </cell>
          <cell r="L20">
            <v>0</v>
          </cell>
          <cell r="M20">
            <v>0</v>
          </cell>
          <cell r="N20">
            <v>0</v>
          </cell>
          <cell r="O20">
            <v>1</v>
          </cell>
        </row>
        <row r="21">
          <cell r="A21" t="str">
            <v>Radzyń Chełmiński</v>
          </cell>
          <cell r="B21" t="str">
            <v>'040604</v>
          </cell>
          <cell r="C21">
            <v>3</v>
          </cell>
          <cell r="D21">
            <v>0</v>
          </cell>
          <cell r="E21" t="str">
            <v>'0406</v>
          </cell>
          <cell r="F21" t="str">
            <v>GRUDZIĄDZKI</v>
          </cell>
          <cell r="G21" t="str">
            <v>gmina Radzyń Chełmiński</v>
          </cell>
          <cell r="H21">
            <v>0</v>
          </cell>
          <cell r="I21">
            <v>0</v>
          </cell>
          <cell r="J21">
            <v>0</v>
          </cell>
          <cell r="K21">
            <v>0</v>
          </cell>
          <cell r="L21">
            <v>0</v>
          </cell>
          <cell r="M21">
            <v>0</v>
          </cell>
          <cell r="N21">
            <v>0</v>
          </cell>
          <cell r="O21">
            <v>1</v>
          </cell>
        </row>
        <row r="22">
          <cell r="A22" t="str">
            <v>Radzyń Chełmiński - miasto</v>
          </cell>
          <cell r="B22" t="str">
            <v>'040604</v>
          </cell>
          <cell r="C22">
            <v>4</v>
          </cell>
          <cell r="D22">
            <v>1</v>
          </cell>
          <cell r="E22" t="str">
            <v>'0406</v>
          </cell>
          <cell r="F22" t="str">
            <v>GRUDZIĄDZKI</v>
          </cell>
          <cell r="G22" t="str">
            <v>Radzyń Chełmiński - miasto</v>
          </cell>
          <cell r="H22">
            <v>1943</v>
          </cell>
          <cell r="I22">
            <v>301.16500000000002</v>
          </cell>
          <cell r="J22">
            <v>1891</v>
          </cell>
          <cell r="K22">
            <v>472.75</v>
          </cell>
          <cell r="L22">
            <v>269.46749999999997</v>
          </cell>
          <cell r="M22">
            <v>25.05575</v>
          </cell>
          <cell r="N22">
            <v>0</v>
          </cell>
          <cell r="O22">
            <v>1</v>
          </cell>
        </row>
        <row r="23">
          <cell r="A23" t="str">
            <v>Radzyń Chełmiński - obszar wiejski</v>
          </cell>
          <cell r="B23" t="str">
            <v>'040604</v>
          </cell>
          <cell r="C23">
            <v>5</v>
          </cell>
          <cell r="D23">
            <v>2</v>
          </cell>
          <cell r="E23" t="str">
            <v>'0406</v>
          </cell>
          <cell r="F23" t="str">
            <v>GRUDZIĄDZKI</v>
          </cell>
          <cell r="G23" t="str">
            <v>Radzyń Chełmiński - obszar wiejski</v>
          </cell>
          <cell r="H23">
            <v>3303</v>
          </cell>
          <cell r="I23">
            <v>155.24100000000001</v>
          </cell>
          <cell r="J23">
            <v>2990</v>
          </cell>
          <cell r="K23">
            <v>538.20000000000005</v>
          </cell>
          <cell r="L23">
            <v>258.33599999999996</v>
          </cell>
          <cell r="M23">
            <v>13.185900000000002</v>
          </cell>
          <cell r="N23">
            <v>0</v>
          </cell>
          <cell r="O23">
            <v>1</v>
          </cell>
        </row>
        <row r="24">
          <cell r="A24" t="str">
            <v>Rogóźno</v>
          </cell>
          <cell r="B24" t="str">
            <v>'040605</v>
          </cell>
          <cell r="C24">
            <v>2</v>
          </cell>
          <cell r="D24">
            <v>2</v>
          </cell>
          <cell r="E24" t="str">
            <v>'0406</v>
          </cell>
          <cell r="F24" t="str">
            <v>GRUDZIĄDZKI</v>
          </cell>
          <cell r="G24" t="str">
            <v>gmina Rogóźno</v>
          </cell>
          <cell r="H24">
            <v>4355</v>
          </cell>
          <cell r="I24">
            <v>204.685</v>
          </cell>
          <cell r="J24">
            <v>4143</v>
          </cell>
          <cell r="K24">
            <v>745.74</v>
          </cell>
          <cell r="L24">
            <v>357.95519999999993</v>
          </cell>
          <cell r="M24">
            <v>18.270630000000001</v>
          </cell>
          <cell r="N24">
            <v>0</v>
          </cell>
          <cell r="O24">
            <v>1</v>
          </cell>
        </row>
        <row r="25">
          <cell r="A25" t="str">
            <v>Świecie nad Osą</v>
          </cell>
          <cell r="B25" t="str">
            <v>'040606</v>
          </cell>
          <cell r="C25">
            <v>2</v>
          </cell>
          <cell r="D25">
            <v>2</v>
          </cell>
          <cell r="E25" t="str">
            <v>'0406</v>
          </cell>
          <cell r="F25" t="str">
            <v>GRUDZIĄDZKI</v>
          </cell>
          <cell r="G25" t="str">
            <v>gmina Świecie nad Osą</v>
          </cell>
          <cell r="H25">
            <v>4787</v>
          </cell>
          <cell r="I25">
            <v>224.989</v>
          </cell>
          <cell r="J25">
            <v>4285</v>
          </cell>
          <cell r="K25">
            <v>771.3</v>
          </cell>
          <cell r="L25">
            <v>370.22399999999993</v>
          </cell>
          <cell r="M25">
            <v>18.896850000000001</v>
          </cell>
          <cell r="N25">
            <v>0</v>
          </cell>
          <cell r="O25">
            <v>1</v>
          </cell>
        </row>
        <row r="26">
          <cell r="A26" t="str">
            <v>Łasin - miasto</v>
          </cell>
          <cell r="B26" t="str">
            <v>'040603</v>
          </cell>
          <cell r="C26">
            <v>4</v>
          </cell>
          <cell r="D26">
            <v>1</v>
          </cell>
          <cell r="E26" t="str">
            <v>'0406</v>
          </cell>
          <cell r="F26" t="str">
            <v>GRUDZIĄDZKI</v>
          </cell>
          <cell r="G26" t="str">
            <v>Łasin - miasto</v>
          </cell>
          <cell r="H26">
            <v>3375</v>
          </cell>
          <cell r="I26">
            <v>523.125</v>
          </cell>
          <cell r="J26">
            <v>3266</v>
          </cell>
          <cell r="K26">
            <v>816.5</v>
          </cell>
          <cell r="L26">
            <v>465.40499999999997</v>
          </cell>
          <cell r="M26">
            <v>43.274499999999996</v>
          </cell>
          <cell r="N26">
            <v>0</v>
          </cell>
          <cell r="O26">
            <v>1</v>
          </cell>
        </row>
        <row r="27">
          <cell r="A27" t="str">
            <v>Łasin - obszar wiejski</v>
          </cell>
          <cell r="B27" t="str">
            <v>'040603</v>
          </cell>
          <cell r="C27">
            <v>5</v>
          </cell>
          <cell r="D27">
            <v>2</v>
          </cell>
          <cell r="E27" t="str">
            <v>'0406</v>
          </cell>
          <cell r="F27" t="str">
            <v>GRUDZIĄDZKI</v>
          </cell>
          <cell r="G27" t="str">
            <v>Łasin - obszar wiejski</v>
          </cell>
          <cell r="H27">
            <v>5628</v>
          </cell>
          <cell r="I27">
            <v>264.51600000000002</v>
          </cell>
          <cell r="J27">
            <v>4865</v>
          </cell>
          <cell r="K27">
            <v>875.7</v>
          </cell>
          <cell r="L27">
            <v>420.33599999999996</v>
          </cell>
          <cell r="M27">
            <v>21.454650000000001</v>
          </cell>
          <cell r="N27">
            <v>0</v>
          </cell>
          <cell r="O27">
            <v>1</v>
          </cell>
        </row>
        <row r="28">
          <cell r="A28" t="str">
            <v>Gruta</v>
          </cell>
          <cell r="B28" t="str">
            <v>'040602</v>
          </cell>
          <cell r="C28">
            <v>2</v>
          </cell>
          <cell r="D28">
            <v>2</v>
          </cell>
          <cell r="E28" t="str">
            <v>'0406</v>
          </cell>
          <cell r="F28" t="str">
            <v>GRUDZIĄDZKI</v>
          </cell>
          <cell r="G28" t="str">
            <v>gmina Gruta</v>
          </cell>
          <cell r="H28">
            <v>7025</v>
          </cell>
          <cell r="I28">
            <v>330.17500000000001</v>
          </cell>
          <cell r="J28">
            <v>6452</v>
          </cell>
          <cell r="K28">
            <v>1161.3599999999999</v>
          </cell>
          <cell r="L28">
            <v>557.45279999999991</v>
          </cell>
          <cell r="M28">
            <v>28.453319999999998</v>
          </cell>
          <cell r="N28">
            <v>0</v>
          </cell>
          <cell r="O28">
            <v>1</v>
          </cell>
        </row>
        <row r="29">
          <cell r="A29" t="str">
            <v>Grudziądz</v>
          </cell>
          <cell r="B29" t="str">
            <v>'040601</v>
          </cell>
          <cell r="C29">
            <v>2</v>
          </cell>
          <cell r="D29">
            <v>2</v>
          </cell>
          <cell r="E29" t="str">
            <v>'0406</v>
          </cell>
          <cell r="F29" t="str">
            <v>GRUDZIĄDZKI</v>
          </cell>
          <cell r="G29" t="str">
            <v>gmina Grudziądz (gmina wiejska)</v>
          </cell>
          <cell r="H29">
            <v>9278</v>
          </cell>
          <cell r="I29">
            <v>436.06599999999997</v>
          </cell>
          <cell r="J29">
            <v>10915</v>
          </cell>
          <cell r="K29">
            <v>1964.7</v>
          </cell>
          <cell r="L29">
            <v>943.05599999999993</v>
          </cell>
          <cell r="M29">
            <v>48.135150000000003</v>
          </cell>
          <cell r="N29">
            <v>0</v>
          </cell>
          <cell r="O29">
            <v>1</v>
          </cell>
        </row>
        <row r="30">
          <cell r="A30" t="str">
            <v>Kamień Krajeński</v>
          </cell>
          <cell r="B30" t="str">
            <v>'041301</v>
          </cell>
          <cell r="C30">
            <v>3</v>
          </cell>
          <cell r="D30">
            <v>0</v>
          </cell>
          <cell r="E30" t="str">
            <v>'0413</v>
          </cell>
          <cell r="F30" t="str">
            <v>SĘPOLEŃSKI</v>
          </cell>
          <cell r="G30" t="str">
            <v>gmina Kamień Krajeński</v>
          </cell>
          <cell r="H30">
            <v>0</v>
          </cell>
          <cell r="I30">
            <v>0</v>
          </cell>
          <cell r="J30">
            <v>0</v>
          </cell>
          <cell r="K30">
            <v>0</v>
          </cell>
          <cell r="L30">
            <v>0</v>
          </cell>
          <cell r="M30">
            <v>0</v>
          </cell>
          <cell r="N30">
            <v>0</v>
          </cell>
          <cell r="O30">
            <v>1</v>
          </cell>
        </row>
        <row r="31">
          <cell r="A31" t="str">
            <v>Sępólno Krajeńskie</v>
          </cell>
          <cell r="B31" t="str">
            <v>'041302</v>
          </cell>
          <cell r="C31">
            <v>3</v>
          </cell>
          <cell r="D31">
            <v>0</v>
          </cell>
          <cell r="E31" t="str">
            <v>'0413</v>
          </cell>
          <cell r="F31" t="str">
            <v>SĘPOLEŃSKI</v>
          </cell>
          <cell r="G31" t="str">
            <v>gmina Sępólno Krajeńskie</v>
          </cell>
          <cell r="H31">
            <v>0</v>
          </cell>
          <cell r="I31">
            <v>0</v>
          </cell>
          <cell r="J31">
            <v>0</v>
          </cell>
          <cell r="K31">
            <v>0</v>
          </cell>
          <cell r="L31">
            <v>0</v>
          </cell>
          <cell r="M31">
            <v>0</v>
          </cell>
          <cell r="N31">
            <v>0</v>
          </cell>
          <cell r="O31">
            <v>1</v>
          </cell>
        </row>
        <row r="32">
          <cell r="A32" t="str">
            <v>Więcbork</v>
          </cell>
          <cell r="B32" t="str">
            <v>'041304</v>
          </cell>
          <cell r="C32">
            <v>3</v>
          </cell>
          <cell r="D32">
            <v>0</v>
          </cell>
          <cell r="E32" t="str">
            <v>'0413</v>
          </cell>
          <cell r="F32" t="str">
            <v>SĘPOLEŃSKI</v>
          </cell>
          <cell r="G32" t="str">
            <v>gmina Więcbork</v>
          </cell>
          <cell r="H32">
            <v>0</v>
          </cell>
          <cell r="I32">
            <v>0</v>
          </cell>
          <cell r="J32">
            <v>0</v>
          </cell>
          <cell r="K32">
            <v>0</v>
          </cell>
          <cell r="L32">
            <v>0</v>
          </cell>
          <cell r="M32">
            <v>0</v>
          </cell>
          <cell r="N32">
            <v>0</v>
          </cell>
          <cell r="O32">
            <v>1</v>
          </cell>
        </row>
        <row r="33">
          <cell r="A33" t="str">
            <v>Kamień Krajeński - miasto</v>
          </cell>
          <cell r="B33" t="str">
            <v>'041301</v>
          </cell>
          <cell r="C33">
            <v>4</v>
          </cell>
          <cell r="D33">
            <v>1</v>
          </cell>
          <cell r="E33" t="str">
            <v>'0413</v>
          </cell>
          <cell r="F33" t="str">
            <v>SĘPOLEŃSKI</v>
          </cell>
          <cell r="G33" t="str">
            <v>Kamień Krajeński - miasto</v>
          </cell>
          <cell r="H33">
            <v>2303</v>
          </cell>
          <cell r="I33">
            <v>356.96499999999997</v>
          </cell>
          <cell r="J33">
            <v>2344</v>
          </cell>
          <cell r="K33">
            <v>586</v>
          </cell>
          <cell r="L33">
            <v>334.02</v>
          </cell>
          <cell r="M33">
            <v>31.058</v>
          </cell>
          <cell r="N33">
            <v>0</v>
          </cell>
          <cell r="O33">
            <v>1</v>
          </cell>
        </row>
        <row r="34">
          <cell r="A34" t="str">
            <v>Kamień Krajeński - obszar wiejski</v>
          </cell>
          <cell r="B34" t="str">
            <v>'041301</v>
          </cell>
          <cell r="C34">
            <v>5</v>
          </cell>
          <cell r="D34">
            <v>2</v>
          </cell>
          <cell r="E34" t="str">
            <v>'0413</v>
          </cell>
          <cell r="F34" t="str">
            <v>SĘPOLEŃSKI</v>
          </cell>
          <cell r="G34" t="str">
            <v>Kamień Krajeński - obszar wiejski</v>
          </cell>
          <cell r="H34">
            <v>4883</v>
          </cell>
          <cell r="I34">
            <v>229.501</v>
          </cell>
          <cell r="J34">
            <v>4539</v>
          </cell>
          <cell r="K34">
            <v>817.02</v>
          </cell>
          <cell r="L34">
            <v>392.1696</v>
          </cell>
          <cell r="M34">
            <v>20.01699</v>
          </cell>
          <cell r="N34">
            <v>0</v>
          </cell>
          <cell r="O34">
            <v>1</v>
          </cell>
        </row>
        <row r="35">
          <cell r="A35" t="str">
            <v>Sośno</v>
          </cell>
          <cell r="B35" t="str">
            <v>'041303</v>
          </cell>
          <cell r="C35">
            <v>2</v>
          </cell>
          <cell r="D35">
            <v>2</v>
          </cell>
          <cell r="E35" t="str">
            <v>'0413</v>
          </cell>
          <cell r="F35" t="str">
            <v>SĘPOLEŃSKI</v>
          </cell>
          <cell r="G35" t="str">
            <v>gmina Sośno</v>
          </cell>
          <cell r="H35">
            <v>5446</v>
          </cell>
          <cell r="I35">
            <v>255.96199999999999</v>
          </cell>
          <cell r="J35">
            <v>5089</v>
          </cell>
          <cell r="K35">
            <v>916.02</v>
          </cell>
          <cell r="L35">
            <v>439.68959999999998</v>
          </cell>
          <cell r="M35">
            <v>22.442489999999999</v>
          </cell>
          <cell r="N35">
            <v>0</v>
          </cell>
          <cell r="O35">
            <v>1</v>
          </cell>
        </row>
        <row r="36">
          <cell r="A36" t="str">
            <v>Sępólno Krajeńskie - obszar wiejski</v>
          </cell>
          <cell r="B36" t="str">
            <v>'041302</v>
          </cell>
          <cell r="C36">
            <v>5</v>
          </cell>
          <cell r="D36">
            <v>2</v>
          </cell>
          <cell r="E36" t="str">
            <v>'0413</v>
          </cell>
          <cell r="F36" t="str">
            <v>SĘPOLEŃSKI</v>
          </cell>
          <cell r="G36" t="str">
            <v>Sępólno Krajeńskie - obszar wiejski</v>
          </cell>
          <cell r="H36">
            <v>6876</v>
          </cell>
          <cell r="I36">
            <v>323.17200000000003</v>
          </cell>
          <cell r="J36">
            <v>6844</v>
          </cell>
          <cell r="K36">
            <v>1231.92</v>
          </cell>
          <cell r="L36">
            <v>591.32159999999999</v>
          </cell>
          <cell r="M36">
            <v>30.182040000000004</v>
          </cell>
          <cell r="N36">
            <v>0</v>
          </cell>
          <cell r="O36">
            <v>1</v>
          </cell>
        </row>
        <row r="37">
          <cell r="A37" t="str">
            <v>Więcbork - obszar wiejski</v>
          </cell>
          <cell r="B37" t="str">
            <v>'041304</v>
          </cell>
          <cell r="C37">
            <v>5</v>
          </cell>
          <cell r="D37">
            <v>2</v>
          </cell>
          <cell r="E37" t="str">
            <v>'0413</v>
          </cell>
          <cell r="F37" t="str">
            <v>SĘPOLEŃSKI</v>
          </cell>
          <cell r="G37" t="str">
            <v>Więcbork - obszar wiejski</v>
          </cell>
          <cell r="H37">
            <v>8108</v>
          </cell>
          <cell r="I37">
            <v>381.07600000000002</v>
          </cell>
          <cell r="J37">
            <v>7285</v>
          </cell>
          <cell r="K37">
            <v>1311.3</v>
          </cell>
          <cell r="L37">
            <v>629.42399999999986</v>
          </cell>
          <cell r="M37">
            <v>32.126849999999997</v>
          </cell>
          <cell r="N37">
            <v>0</v>
          </cell>
          <cell r="O37">
            <v>1</v>
          </cell>
        </row>
        <row r="38">
          <cell r="A38" t="str">
            <v>Więcbork - miasto</v>
          </cell>
          <cell r="B38" t="str">
            <v>'041304</v>
          </cell>
          <cell r="C38">
            <v>4</v>
          </cell>
          <cell r="D38">
            <v>1</v>
          </cell>
          <cell r="E38" t="str">
            <v>'0413</v>
          </cell>
          <cell r="F38" t="str">
            <v>SĘPOLEŃSKI</v>
          </cell>
          <cell r="G38" t="str">
            <v>Więcbork - miasto</v>
          </cell>
          <cell r="H38">
            <v>5554</v>
          </cell>
          <cell r="I38">
            <v>860.87</v>
          </cell>
          <cell r="J38">
            <v>5813</v>
          </cell>
          <cell r="K38">
            <v>1453.25</v>
          </cell>
          <cell r="L38">
            <v>828.35249999999996</v>
          </cell>
          <cell r="M38">
            <v>77.02225</v>
          </cell>
          <cell r="N38">
            <v>0</v>
          </cell>
          <cell r="O38">
            <v>1</v>
          </cell>
        </row>
        <row r="39">
          <cell r="A39" t="str">
            <v>Sępólno Krajeńskie - miasto</v>
          </cell>
          <cell r="B39" t="str">
            <v>'041302</v>
          </cell>
          <cell r="C39">
            <v>4</v>
          </cell>
          <cell r="D39">
            <v>1</v>
          </cell>
          <cell r="E39" t="str">
            <v>'0413</v>
          </cell>
          <cell r="F39" t="str">
            <v>SĘPOLEŃSKI</v>
          </cell>
          <cell r="G39" t="str">
            <v>Sępólno Krajeńskie - miasto</v>
          </cell>
          <cell r="H39">
            <v>9160</v>
          </cell>
          <cell r="I39">
            <v>1419.8</v>
          </cell>
          <cell r="J39">
            <v>9102</v>
          </cell>
          <cell r="K39">
            <v>2275.5</v>
          </cell>
          <cell r="L39">
            <v>1297.0350000000001</v>
          </cell>
          <cell r="M39">
            <v>120.6015</v>
          </cell>
          <cell r="N39">
            <v>0</v>
          </cell>
          <cell r="O39">
            <v>1</v>
          </cell>
        </row>
        <row r="40">
          <cell r="A40" t="str">
            <v>Nowe</v>
          </cell>
          <cell r="B40" t="str">
            <v>'041406</v>
          </cell>
          <cell r="C40">
            <v>3</v>
          </cell>
          <cell r="D40">
            <v>0</v>
          </cell>
          <cell r="E40" t="str">
            <v>'0414</v>
          </cell>
          <cell r="F40" t="str">
            <v>ŚWIECKI</v>
          </cell>
          <cell r="G40" t="str">
            <v>gmina Nowe</v>
          </cell>
          <cell r="H40">
            <v>0</v>
          </cell>
          <cell r="I40">
            <v>0</v>
          </cell>
          <cell r="J40">
            <v>0</v>
          </cell>
          <cell r="K40">
            <v>0</v>
          </cell>
          <cell r="L40">
            <v>0</v>
          </cell>
          <cell r="M40">
            <v>0</v>
          </cell>
          <cell r="N40">
            <v>0</v>
          </cell>
          <cell r="O40">
            <v>1</v>
          </cell>
        </row>
        <row r="41">
          <cell r="A41" t="str">
            <v>Świecie</v>
          </cell>
          <cell r="B41" t="str">
            <v>'041409</v>
          </cell>
          <cell r="C41">
            <v>3</v>
          </cell>
          <cell r="D41">
            <v>0</v>
          </cell>
          <cell r="E41" t="str">
            <v>'0414</v>
          </cell>
          <cell r="F41" t="str">
            <v>ŚWIECKI</v>
          </cell>
          <cell r="G41" t="str">
            <v>gmina Świecie</v>
          </cell>
          <cell r="H41">
            <v>0</v>
          </cell>
          <cell r="I41">
            <v>0</v>
          </cell>
          <cell r="J41">
            <v>0</v>
          </cell>
          <cell r="K41">
            <v>0</v>
          </cell>
          <cell r="L41">
            <v>0</v>
          </cell>
          <cell r="M41">
            <v>0</v>
          </cell>
          <cell r="N41">
            <v>0</v>
          </cell>
          <cell r="O41">
            <v>1</v>
          </cell>
        </row>
        <row r="42">
          <cell r="A42" t="str">
            <v>Świekatowo</v>
          </cell>
          <cell r="B42" t="str">
            <v>'041410</v>
          </cell>
          <cell r="C42">
            <v>2</v>
          </cell>
          <cell r="D42">
            <v>2</v>
          </cell>
          <cell r="E42" t="str">
            <v>'0414</v>
          </cell>
          <cell r="F42" t="str">
            <v>ŚWIECKI</v>
          </cell>
          <cell r="G42" t="str">
            <v>gmina Świekatowo</v>
          </cell>
          <cell r="H42">
            <v>3320</v>
          </cell>
          <cell r="I42">
            <v>156.04</v>
          </cell>
          <cell r="J42">
            <v>3506</v>
          </cell>
          <cell r="K42">
            <v>631.08000000000004</v>
          </cell>
          <cell r="L42">
            <v>302.91839999999996</v>
          </cell>
          <cell r="M42">
            <v>15.461460000000002</v>
          </cell>
          <cell r="N42">
            <v>0</v>
          </cell>
          <cell r="O42">
            <v>1</v>
          </cell>
        </row>
        <row r="43">
          <cell r="A43" t="str">
            <v>Lniano</v>
          </cell>
          <cell r="B43" t="str">
            <v>'041405</v>
          </cell>
          <cell r="C43">
            <v>2</v>
          </cell>
          <cell r="D43">
            <v>2</v>
          </cell>
          <cell r="E43" t="str">
            <v>'0414</v>
          </cell>
          <cell r="F43" t="str">
            <v>ŚWIECKI</v>
          </cell>
          <cell r="G43" t="str">
            <v>gmina Lniano</v>
          </cell>
          <cell r="H43">
            <v>4154</v>
          </cell>
          <cell r="I43">
            <v>195.238</v>
          </cell>
          <cell r="J43">
            <v>4151</v>
          </cell>
          <cell r="K43">
            <v>747.18</v>
          </cell>
          <cell r="L43">
            <v>358.64639999999997</v>
          </cell>
          <cell r="M43">
            <v>18.305910000000001</v>
          </cell>
          <cell r="N43">
            <v>0</v>
          </cell>
          <cell r="O43">
            <v>1</v>
          </cell>
        </row>
        <row r="44">
          <cell r="A44" t="str">
            <v>Nowe - obszar wiejski</v>
          </cell>
          <cell r="B44" t="str">
            <v>'041406</v>
          </cell>
          <cell r="C44">
            <v>5</v>
          </cell>
          <cell r="D44">
            <v>2</v>
          </cell>
          <cell r="E44" t="str">
            <v>'0414</v>
          </cell>
          <cell r="F44" t="str">
            <v>ŚWIECKI</v>
          </cell>
          <cell r="G44" t="str">
            <v>Nowe - obszar wiejski</v>
          </cell>
          <cell r="H44">
            <v>4745</v>
          </cell>
          <cell r="I44">
            <v>223.01499999999999</v>
          </cell>
          <cell r="J44">
            <v>4483</v>
          </cell>
          <cell r="K44">
            <v>806.94</v>
          </cell>
          <cell r="L44">
            <v>387.33119999999997</v>
          </cell>
          <cell r="M44">
            <v>19.770030000000002</v>
          </cell>
          <cell r="N44">
            <v>0</v>
          </cell>
          <cell r="O44">
            <v>1</v>
          </cell>
        </row>
        <row r="45">
          <cell r="A45" t="str">
            <v>Drzycim</v>
          </cell>
          <cell r="B45" t="str">
            <v>'041403</v>
          </cell>
          <cell r="C45">
            <v>2</v>
          </cell>
          <cell r="D45">
            <v>2</v>
          </cell>
          <cell r="E45" t="str">
            <v>'0414</v>
          </cell>
          <cell r="F45" t="str">
            <v>ŚWIECKI</v>
          </cell>
          <cell r="G45" t="str">
            <v>gmina Drzycim</v>
          </cell>
          <cell r="H45">
            <v>5305</v>
          </cell>
          <cell r="I45">
            <v>249.33500000000001</v>
          </cell>
          <cell r="J45">
            <v>5011</v>
          </cell>
          <cell r="K45">
            <v>901.98</v>
          </cell>
          <cell r="L45">
            <v>432.95039999999995</v>
          </cell>
          <cell r="M45">
            <v>22.098510000000001</v>
          </cell>
          <cell r="N45">
            <v>0</v>
          </cell>
          <cell r="O45">
            <v>1</v>
          </cell>
        </row>
        <row r="46">
          <cell r="A46" t="str">
            <v>Bukowiec</v>
          </cell>
          <cell r="B46" t="str">
            <v>'041401</v>
          </cell>
          <cell r="C46">
            <v>2</v>
          </cell>
          <cell r="D46">
            <v>2</v>
          </cell>
          <cell r="E46" t="str">
            <v>'0414</v>
          </cell>
          <cell r="F46" t="str">
            <v>ŚWIECKI</v>
          </cell>
          <cell r="G46" t="str">
            <v>gmina Bukowiec</v>
          </cell>
          <cell r="H46">
            <v>5480</v>
          </cell>
          <cell r="I46">
            <v>257.56</v>
          </cell>
          <cell r="J46">
            <v>5198</v>
          </cell>
          <cell r="K46">
            <v>935.64</v>
          </cell>
          <cell r="L46">
            <v>449.10719999999998</v>
          </cell>
          <cell r="M46">
            <v>22.923180000000002</v>
          </cell>
          <cell r="N46">
            <v>0</v>
          </cell>
          <cell r="O46">
            <v>1</v>
          </cell>
        </row>
        <row r="47">
          <cell r="A47" t="str">
            <v>Osie</v>
          </cell>
          <cell r="B47" t="str">
            <v>'041407</v>
          </cell>
          <cell r="C47">
            <v>2</v>
          </cell>
          <cell r="D47">
            <v>2</v>
          </cell>
          <cell r="E47" t="str">
            <v>'0414</v>
          </cell>
          <cell r="F47" t="str">
            <v>ŚWIECKI</v>
          </cell>
          <cell r="G47" t="str">
            <v>gmina Osie</v>
          </cell>
          <cell r="H47">
            <v>5295</v>
          </cell>
          <cell r="I47">
            <v>248.86500000000001</v>
          </cell>
          <cell r="J47">
            <v>5356</v>
          </cell>
          <cell r="K47">
            <v>964.08</v>
          </cell>
          <cell r="L47">
            <v>462.75839999999994</v>
          </cell>
          <cell r="M47">
            <v>23.619960000000003</v>
          </cell>
          <cell r="N47">
            <v>0</v>
          </cell>
          <cell r="O47">
            <v>1</v>
          </cell>
        </row>
        <row r="48">
          <cell r="A48" t="str">
            <v>Warlubie</v>
          </cell>
          <cell r="B48" t="str">
            <v>'041411</v>
          </cell>
          <cell r="C48">
            <v>2</v>
          </cell>
          <cell r="D48">
            <v>2</v>
          </cell>
          <cell r="E48" t="str">
            <v>'0414</v>
          </cell>
          <cell r="F48" t="str">
            <v>ŚWIECKI</v>
          </cell>
          <cell r="G48" t="str">
            <v>gmina Warlubie</v>
          </cell>
          <cell r="H48">
            <v>6504</v>
          </cell>
          <cell r="I48">
            <v>305.68799999999999</v>
          </cell>
          <cell r="J48">
            <v>6623</v>
          </cell>
          <cell r="K48">
            <v>1192.1400000000001</v>
          </cell>
          <cell r="L48">
            <v>572.22719999999993</v>
          </cell>
          <cell r="M48">
            <v>29.207430000000002</v>
          </cell>
          <cell r="N48">
            <v>0</v>
          </cell>
          <cell r="O48">
            <v>1</v>
          </cell>
        </row>
        <row r="49">
          <cell r="A49" t="str">
            <v>Dragacz</v>
          </cell>
          <cell r="B49" t="str">
            <v>'041402</v>
          </cell>
          <cell r="C49">
            <v>2</v>
          </cell>
          <cell r="D49">
            <v>2</v>
          </cell>
          <cell r="E49" t="str">
            <v>'0414</v>
          </cell>
          <cell r="F49" t="str">
            <v>ŚWIECKI</v>
          </cell>
          <cell r="G49" t="str">
            <v>gmina Dragacz</v>
          </cell>
          <cell r="H49">
            <v>7555</v>
          </cell>
          <cell r="I49">
            <v>355.08499999999998</v>
          </cell>
          <cell r="J49">
            <v>6989</v>
          </cell>
          <cell r="K49">
            <v>1258.02</v>
          </cell>
          <cell r="L49">
            <v>603.84960000000001</v>
          </cell>
          <cell r="M49">
            <v>30.821490000000001</v>
          </cell>
          <cell r="N49">
            <v>0</v>
          </cell>
          <cell r="O49">
            <v>1</v>
          </cell>
        </row>
        <row r="50">
          <cell r="A50" t="str">
            <v>Świecie - obszar wiejski</v>
          </cell>
          <cell r="B50" t="str">
            <v>'041409</v>
          </cell>
          <cell r="C50">
            <v>5</v>
          </cell>
          <cell r="D50">
            <v>2</v>
          </cell>
          <cell r="E50" t="str">
            <v>'0414</v>
          </cell>
          <cell r="F50" t="str">
            <v>ŚWIECKI</v>
          </cell>
          <cell r="G50" t="str">
            <v>Świecie - obszar wiejski</v>
          </cell>
          <cell r="H50">
            <v>6999</v>
          </cell>
          <cell r="I50">
            <v>328.95299999999997</v>
          </cell>
          <cell r="J50">
            <v>7621</v>
          </cell>
          <cell r="K50">
            <v>1371.78</v>
          </cell>
          <cell r="L50">
            <v>658.45439999999985</v>
          </cell>
          <cell r="M50">
            <v>33.608609999999999</v>
          </cell>
          <cell r="N50">
            <v>0</v>
          </cell>
          <cell r="O50">
            <v>1</v>
          </cell>
        </row>
        <row r="51">
          <cell r="A51" t="str">
            <v>Jeżewo</v>
          </cell>
          <cell r="B51" t="str">
            <v>'041404</v>
          </cell>
          <cell r="C51">
            <v>2</v>
          </cell>
          <cell r="D51">
            <v>2</v>
          </cell>
          <cell r="E51" t="str">
            <v>'0414</v>
          </cell>
          <cell r="F51" t="str">
            <v>ŚWIECKI</v>
          </cell>
          <cell r="G51" t="str">
            <v>gmina Jeżewo</v>
          </cell>
          <cell r="H51">
            <v>7682</v>
          </cell>
          <cell r="I51">
            <v>361.05399999999997</v>
          </cell>
          <cell r="J51">
            <v>7897</v>
          </cell>
          <cell r="K51">
            <v>1421.46</v>
          </cell>
          <cell r="L51">
            <v>682.30079999999998</v>
          </cell>
          <cell r="M51">
            <v>34.825770000000006</v>
          </cell>
          <cell r="N51">
            <v>0</v>
          </cell>
          <cell r="O51">
            <v>1</v>
          </cell>
        </row>
        <row r="52">
          <cell r="A52" t="str">
            <v>Nowe - miasto</v>
          </cell>
          <cell r="B52" t="str">
            <v>'041406</v>
          </cell>
          <cell r="C52">
            <v>4</v>
          </cell>
          <cell r="D52">
            <v>1</v>
          </cell>
          <cell r="E52" t="str">
            <v>'0414</v>
          </cell>
          <cell r="F52" t="str">
            <v>ŚWIECKI</v>
          </cell>
          <cell r="G52" t="str">
            <v>Nowe - miasto</v>
          </cell>
          <cell r="H52">
            <v>6822</v>
          </cell>
          <cell r="I52">
            <v>1057.4100000000001</v>
          </cell>
          <cell r="J52">
            <v>6104</v>
          </cell>
          <cell r="K52">
            <v>1526</v>
          </cell>
          <cell r="L52">
            <v>869.82</v>
          </cell>
          <cell r="M52">
            <v>80.878</v>
          </cell>
          <cell r="N52">
            <v>0</v>
          </cell>
          <cell r="O52">
            <v>1</v>
          </cell>
        </row>
        <row r="53">
          <cell r="A53" t="str">
            <v>Pruszcz</v>
          </cell>
          <cell r="B53" t="str">
            <v>'041408</v>
          </cell>
          <cell r="C53">
            <v>2</v>
          </cell>
          <cell r="D53">
            <v>2</v>
          </cell>
          <cell r="E53" t="str">
            <v>'0414</v>
          </cell>
          <cell r="F53" t="str">
            <v>ŚWIECKI</v>
          </cell>
          <cell r="G53" t="str">
            <v>gmina Pruszcz</v>
          </cell>
          <cell r="H53">
            <v>9551</v>
          </cell>
          <cell r="I53">
            <v>448.89699999999999</v>
          </cell>
          <cell r="J53">
            <v>9240</v>
          </cell>
          <cell r="K53">
            <v>1663.2</v>
          </cell>
          <cell r="L53">
            <v>798.3359999999999</v>
          </cell>
          <cell r="M53">
            <v>40.748400000000004</v>
          </cell>
          <cell r="N53">
            <v>0</v>
          </cell>
          <cell r="O53">
            <v>1</v>
          </cell>
        </row>
        <row r="54">
          <cell r="A54" t="str">
            <v>Świecie - miasto</v>
          </cell>
          <cell r="B54" t="str">
            <v>'041409</v>
          </cell>
          <cell r="C54">
            <v>4</v>
          </cell>
          <cell r="D54">
            <v>1</v>
          </cell>
          <cell r="E54" t="str">
            <v>'0414</v>
          </cell>
          <cell r="F54" t="str">
            <v>ŚWIECKI</v>
          </cell>
          <cell r="G54" t="str">
            <v>Świecie - miasto</v>
          </cell>
          <cell r="H54">
            <v>27102</v>
          </cell>
          <cell r="I54">
            <v>4200.8100000000004</v>
          </cell>
          <cell r="J54">
            <v>25656</v>
          </cell>
          <cell r="K54">
            <v>6414</v>
          </cell>
          <cell r="L54">
            <v>3655.98</v>
          </cell>
          <cell r="M54">
            <v>339.94200000000001</v>
          </cell>
          <cell r="N54">
            <v>0</v>
          </cell>
          <cell r="O54">
            <v>1</v>
          </cell>
        </row>
        <row r="55">
          <cell r="A55" t="str">
            <v>Tuchola</v>
          </cell>
          <cell r="B55" t="str">
            <v>'041606</v>
          </cell>
          <cell r="C55">
            <v>3</v>
          </cell>
          <cell r="D55">
            <v>0</v>
          </cell>
          <cell r="E55" t="str">
            <v>'0416</v>
          </cell>
          <cell r="F55" t="str">
            <v>TUCHOLSKI</v>
          </cell>
          <cell r="G55" t="str">
            <v>gmina Tuchola</v>
          </cell>
          <cell r="H55">
            <v>0</v>
          </cell>
          <cell r="I55">
            <v>0</v>
          </cell>
          <cell r="J55">
            <v>0</v>
          </cell>
          <cell r="K55">
            <v>0</v>
          </cell>
          <cell r="L55">
            <v>0</v>
          </cell>
          <cell r="M55">
            <v>0</v>
          </cell>
          <cell r="N55">
            <v>0</v>
          </cell>
          <cell r="O55">
            <v>1</v>
          </cell>
        </row>
        <row r="56">
          <cell r="A56" t="str">
            <v>Kęsowo</v>
          </cell>
          <cell r="B56" t="str">
            <v>'041603</v>
          </cell>
          <cell r="C56">
            <v>2</v>
          </cell>
          <cell r="D56">
            <v>2</v>
          </cell>
          <cell r="E56" t="str">
            <v>'0416</v>
          </cell>
          <cell r="F56" t="str">
            <v>TUCHOLSKI</v>
          </cell>
          <cell r="G56" t="str">
            <v>gmina Kęsowo</v>
          </cell>
          <cell r="H56">
            <v>4593</v>
          </cell>
          <cell r="I56">
            <v>215.87100000000001</v>
          </cell>
          <cell r="J56">
            <v>4439</v>
          </cell>
          <cell r="K56">
            <v>799.02</v>
          </cell>
          <cell r="L56">
            <v>383.52959999999996</v>
          </cell>
          <cell r="M56">
            <v>19.575990000000001</v>
          </cell>
          <cell r="N56">
            <v>0</v>
          </cell>
          <cell r="O56">
            <v>1</v>
          </cell>
        </row>
        <row r="57">
          <cell r="A57" t="str">
            <v>Gostycyn</v>
          </cell>
          <cell r="B57" t="str">
            <v>'041602</v>
          </cell>
          <cell r="C57">
            <v>2</v>
          </cell>
          <cell r="D57">
            <v>2</v>
          </cell>
          <cell r="E57" t="str">
            <v>'0416</v>
          </cell>
          <cell r="F57" t="str">
            <v>TUCHOLSKI</v>
          </cell>
          <cell r="G57" t="str">
            <v>gmina Gostycyn</v>
          </cell>
          <cell r="H57">
            <v>5535</v>
          </cell>
          <cell r="I57">
            <v>260.14499999999998</v>
          </cell>
          <cell r="J57">
            <v>5195</v>
          </cell>
          <cell r="K57">
            <v>935.1</v>
          </cell>
          <cell r="L57">
            <v>448.84799999999996</v>
          </cell>
          <cell r="M57">
            <v>22.909950000000002</v>
          </cell>
          <cell r="N57">
            <v>0</v>
          </cell>
          <cell r="O57">
            <v>1</v>
          </cell>
        </row>
        <row r="58">
          <cell r="A58" t="str">
            <v>Śliwice</v>
          </cell>
          <cell r="B58" t="str">
            <v>'041605</v>
          </cell>
          <cell r="C58">
            <v>2</v>
          </cell>
          <cell r="D58">
            <v>2</v>
          </cell>
          <cell r="E58" t="str">
            <v>'0416</v>
          </cell>
          <cell r="F58" t="str">
            <v>TUCHOLSKI</v>
          </cell>
          <cell r="G58" t="str">
            <v>gmina Śliwice</v>
          </cell>
          <cell r="H58">
            <v>5385</v>
          </cell>
          <cell r="I58">
            <v>253.095</v>
          </cell>
          <cell r="J58">
            <v>5465</v>
          </cell>
          <cell r="K58">
            <v>983.7</v>
          </cell>
          <cell r="L58">
            <v>472.17599999999993</v>
          </cell>
          <cell r="M58">
            <v>24.100650000000002</v>
          </cell>
          <cell r="N58">
            <v>0</v>
          </cell>
          <cell r="O58">
            <v>1</v>
          </cell>
        </row>
        <row r="59">
          <cell r="A59" t="str">
            <v>Lubiewo</v>
          </cell>
          <cell r="B59" t="str">
            <v>'041604</v>
          </cell>
          <cell r="C59">
            <v>2</v>
          </cell>
          <cell r="D59">
            <v>2</v>
          </cell>
          <cell r="E59" t="str">
            <v>'0416</v>
          </cell>
          <cell r="F59" t="str">
            <v>TUCHOLSKI</v>
          </cell>
          <cell r="G59" t="str">
            <v>gmina Lubiewo</v>
          </cell>
          <cell r="H59">
            <v>5876</v>
          </cell>
          <cell r="I59">
            <v>276.17200000000003</v>
          </cell>
          <cell r="J59">
            <v>5794</v>
          </cell>
          <cell r="K59">
            <v>1042.92</v>
          </cell>
          <cell r="L59">
            <v>500.60159999999996</v>
          </cell>
          <cell r="M59">
            <v>25.551540000000003</v>
          </cell>
          <cell r="N59">
            <v>0</v>
          </cell>
          <cell r="O59">
            <v>1</v>
          </cell>
        </row>
        <row r="60">
          <cell r="A60" t="str">
            <v>Tuchola - obszar wiejski</v>
          </cell>
          <cell r="B60" t="str">
            <v>'041606</v>
          </cell>
          <cell r="C60">
            <v>5</v>
          </cell>
          <cell r="D60">
            <v>2</v>
          </cell>
          <cell r="E60" t="str">
            <v>'0416</v>
          </cell>
          <cell r="F60" t="str">
            <v>TUCHOLSKI</v>
          </cell>
          <cell r="G60" t="str">
            <v>Tuchola - obszar wiejski</v>
          </cell>
          <cell r="H60">
            <v>6134</v>
          </cell>
          <cell r="I60">
            <v>288.298</v>
          </cell>
          <cell r="J60">
            <v>6320</v>
          </cell>
          <cell r="K60">
            <v>1137.5999999999999</v>
          </cell>
          <cell r="L60">
            <v>546.048</v>
          </cell>
          <cell r="M60">
            <v>27.871199999999998</v>
          </cell>
          <cell r="N60">
            <v>0</v>
          </cell>
          <cell r="O60">
            <v>1</v>
          </cell>
        </row>
        <row r="61">
          <cell r="A61" t="str">
            <v>Cekcyn</v>
          </cell>
          <cell r="B61" t="str">
            <v>'041601</v>
          </cell>
          <cell r="C61">
            <v>2</v>
          </cell>
          <cell r="D61">
            <v>2</v>
          </cell>
          <cell r="E61" t="str">
            <v>'0416</v>
          </cell>
          <cell r="F61" t="str">
            <v>TUCHOLSKI</v>
          </cell>
          <cell r="G61" t="str">
            <v>gmina Cekcyn</v>
          </cell>
          <cell r="H61">
            <v>6443</v>
          </cell>
          <cell r="I61">
            <v>302.82100000000003</v>
          </cell>
          <cell r="J61">
            <v>6588</v>
          </cell>
          <cell r="K61">
            <v>1185.8399999999999</v>
          </cell>
          <cell r="L61">
            <v>569.20319999999992</v>
          </cell>
          <cell r="M61">
            <v>29.053079999999998</v>
          </cell>
          <cell r="N61">
            <v>0</v>
          </cell>
          <cell r="O61">
            <v>1</v>
          </cell>
        </row>
        <row r="62">
          <cell r="A62" t="str">
            <v>Tuchola - miasto</v>
          </cell>
          <cell r="B62" t="str">
            <v>'041606</v>
          </cell>
          <cell r="C62">
            <v>4</v>
          </cell>
          <cell r="D62">
            <v>1</v>
          </cell>
          <cell r="E62" t="str">
            <v>'0416</v>
          </cell>
          <cell r="F62" t="str">
            <v>TUCHOLSKI</v>
          </cell>
          <cell r="G62" t="str">
            <v>Tuchola - miasto</v>
          </cell>
          <cell r="H62">
            <v>13544</v>
          </cell>
          <cell r="I62">
            <v>2099.3200000000002</v>
          </cell>
          <cell r="J62">
            <v>13886</v>
          </cell>
          <cell r="K62">
            <v>3471.5</v>
          </cell>
          <cell r="L62">
            <v>1978.7550000000001</v>
          </cell>
          <cell r="M62">
            <v>183.98949999999999</v>
          </cell>
          <cell r="N62">
            <v>0</v>
          </cell>
          <cell r="O62">
            <v>1</v>
          </cell>
        </row>
        <row r="63">
          <cell r="A63" t="str">
            <v>Jabłonowo Pomorskie</v>
          </cell>
          <cell r="B63" t="str">
            <v>'040207</v>
          </cell>
          <cell r="C63">
            <v>3</v>
          </cell>
          <cell r="E63" t="str">
            <v>'0402</v>
          </cell>
          <cell r="F63" t="str">
            <v>BRODNICKI</v>
          </cell>
          <cell r="G63" t="str">
            <v>gmina Jabłonowo Pomorskie</v>
          </cell>
          <cell r="H63">
            <v>0</v>
          </cell>
          <cell r="I63">
            <v>0</v>
          </cell>
          <cell r="J63">
            <v>0</v>
          </cell>
          <cell r="K63">
            <v>0</v>
          </cell>
          <cell r="L63">
            <v>0</v>
          </cell>
          <cell r="M63">
            <v>0</v>
          </cell>
          <cell r="N63">
            <v>0</v>
          </cell>
          <cell r="O63">
            <v>2</v>
          </cell>
        </row>
        <row r="64">
          <cell r="A64" t="str">
            <v>Zbiczno</v>
          </cell>
          <cell r="B64" t="str">
            <v>'040210</v>
          </cell>
          <cell r="C64">
            <v>2</v>
          </cell>
          <cell r="D64">
            <v>2</v>
          </cell>
          <cell r="E64" t="str">
            <v>'0402</v>
          </cell>
          <cell r="F64" t="str">
            <v>BRODNICKI</v>
          </cell>
          <cell r="G64" t="str">
            <v>gmina Zbiczno</v>
          </cell>
          <cell r="H64">
            <v>4629</v>
          </cell>
          <cell r="I64">
            <v>217.56299999999999</v>
          </cell>
          <cell r="J64">
            <v>4632</v>
          </cell>
          <cell r="K64">
            <v>833.76</v>
          </cell>
          <cell r="L64">
            <v>400.20479999999998</v>
          </cell>
          <cell r="M64">
            <v>20.427120000000002</v>
          </cell>
          <cell r="N64">
            <v>0</v>
          </cell>
          <cell r="O64">
            <v>2</v>
          </cell>
        </row>
        <row r="65">
          <cell r="A65" t="str">
            <v>Jabłonowo Pomorskie - miasto</v>
          </cell>
          <cell r="B65" t="str">
            <v>'040207</v>
          </cell>
          <cell r="C65">
            <v>4</v>
          </cell>
          <cell r="D65">
            <v>1</v>
          </cell>
          <cell r="E65" t="str">
            <v>'0402</v>
          </cell>
          <cell r="F65" t="str">
            <v>BRODNICKI</v>
          </cell>
          <cell r="G65" t="str">
            <v>Jabłonowo Pomorskie - miasto</v>
          </cell>
          <cell r="H65">
            <v>3348</v>
          </cell>
          <cell r="I65">
            <v>518.94000000000005</v>
          </cell>
          <cell r="J65">
            <v>3686</v>
          </cell>
          <cell r="K65">
            <v>921.5</v>
          </cell>
          <cell r="L65">
            <v>525.255</v>
          </cell>
          <cell r="M65">
            <v>48.839500000000001</v>
          </cell>
          <cell r="N65">
            <v>0</v>
          </cell>
          <cell r="O65">
            <v>2</v>
          </cell>
        </row>
        <row r="66">
          <cell r="A66" t="str">
            <v>Jabłonowo Pomorskie - obszar wiejski</v>
          </cell>
          <cell r="B66" t="str">
            <v>'040207</v>
          </cell>
          <cell r="C66">
            <v>5</v>
          </cell>
          <cell r="D66">
            <v>2</v>
          </cell>
          <cell r="E66" t="str">
            <v>'0402</v>
          </cell>
          <cell r="F66" t="str">
            <v>BRODNICKI</v>
          </cell>
          <cell r="G66" t="str">
            <v>Jabłonowo Pomorskie - obszar wiejski</v>
          </cell>
          <cell r="H66">
            <v>5844</v>
          </cell>
          <cell r="I66">
            <v>274.66800000000001</v>
          </cell>
          <cell r="J66">
            <v>5283</v>
          </cell>
          <cell r="K66">
            <v>950.94</v>
          </cell>
          <cell r="L66">
            <v>456.45119999999997</v>
          </cell>
          <cell r="M66">
            <v>23.298030000000001</v>
          </cell>
          <cell r="N66">
            <v>0</v>
          </cell>
          <cell r="O66">
            <v>2</v>
          </cell>
        </row>
        <row r="67">
          <cell r="A67" t="str">
            <v>Bobrowo</v>
          </cell>
          <cell r="B67" t="str">
            <v>'040202</v>
          </cell>
          <cell r="C67">
            <v>2</v>
          </cell>
          <cell r="D67">
            <v>2</v>
          </cell>
          <cell r="E67" t="str">
            <v>'0402</v>
          </cell>
          <cell r="F67" t="str">
            <v>BRODNICKI</v>
          </cell>
          <cell r="G67" t="str">
            <v>gmina Bobrowo</v>
          </cell>
          <cell r="H67">
            <v>6706</v>
          </cell>
          <cell r="I67">
            <v>315.18200000000002</v>
          </cell>
          <cell r="J67">
            <v>6163</v>
          </cell>
          <cell r="K67">
            <v>1109.3399999999999</v>
          </cell>
          <cell r="L67">
            <v>532.4831999999999</v>
          </cell>
          <cell r="M67">
            <v>27.178829999999998</v>
          </cell>
          <cell r="N67">
            <v>0</v>
          </cell>
          <cell r="O67">
            <v>2</v>
          </cell>
        </row>
        <row r="68">
          <cell r="A68" t="str">
            <v>Kijewo Królewskie</v>
          </cell>
          <cell r="B68" t="str">
            <v>'040403</v>
          </cell>
          <cell r="C68">
            <v>2</v>
          </cell>
          <cell r="D68">
            <v>2</v>
          </cell>
          <cell r="E68" t="str">
            <v>'0404</v>
          </cell>
          <cell r="F68" t="str">
            <v>CHEŁMIŃSKI</v>
          </cell>
          <cell r="G68" t="str">
            <v>gmina Kijewo Królewskie</v>
          </cell>
          <cell r="H68">
            <v>4274</v>
          </cell>
          <cell r="I68">
            <v>200.87799999999999</v>
          </cell>
          <cell r="J68">
            <v>4347</v>
          </cell>
          <cell r="K68">
            <v>782.46</v>
          </cell>
          <cell r="L68">
            <v>375.58080000000001</v>
          </cell>
          <cell r="M68">
            <v>19.170270000000002</v>
          </cell>
          <cell r="N68">
            <v>0</v>
          </cell>
          <cell r="O68">
            <v>2</v>
          </cell>
        </row>
        <row r="69">
          <cell r="A69" t="str">
            <v>Papowo Biskupie</v>
          </cell>
          <cell r="B69" t="str">
            <v>'040405</v>
          </cell>
          <cell r="C69">
            <v>2</v>
          </cell>
          <cell r="D69">
            <v>2</v>
          </cell>
          <cell r="E69" t="str">
            <v>'0404</v>
          </cell>
          <cell r="F69" t="str">
            <v>CHEŁMIŃSKI</v>
          </cell>
          <cell r="G69" t="str">
            <v>gmina Papowo Biskupie</v>
          </cell>
          <cell r="H69">
            <v>4498</v>
          </cell>
          <cell r="I69">
            <v>211.40600000000001</v>
          </cell>
          <cell r="J69">
            <v>4417</v>
          </cell>
          <cell r="K69">
            <v>795.06</v>
          </cell>
          <cell r="L69">
            <v>381.62880000000001</v>
          </cell>
          <cell r="M69">
            <v>19.47897</v>
          </cell>
          <cell r="N69">
            <v>0</v>
          </cell>
          <cell r="O69">
            <v>2</v>
          </cell>
        </row>
        <row r="70">
          <cell r="A70" t="str">
            <v>Stolno</v>
          </cell>
          <cell r="B70" t="str">
            <v>'040406</v>
          </cell>
          <cell r="C70">
            <v>2</v>
          </cell>
          <cell r="D70">
            <v>2</v>
          </cell>
          <cell r="E70" t="str">
            <v>'0404</v>
          </cell>
          <cell r="F70" t="str">
            <v>CHEŁMIŃSKI</v>
          </cell>
          <cell r="G70" t="str">
            <v>gmina Stolno</v>
          </cell>
          <cell r="H70">
            <v>5247</v>
          </cell>
          <cell r="I70">
            <v>246.60900000000001</v>
          </cell>
          <cell r="J70">
            <v>5168</v>
          </cell>
          <cell r="K70">
            <v>930.24</v>
          </cell>
          <cell r="L70">
            <v>446.51519999999994</v>
          </cell>
          <cell r="M70">
            <v>22.790880000000001</v>
          </cell>
          <cell r="N70">
            <v>0</v>
          </cell>
          <cell r="O70">
            <v>2</v>
          </cell>
        </row>
        <row r="71">
          <cell r="A71" t="str">
            <v>Lisewo</v>
          </cell>
          <cell r="B71" t="str">
            <v>'040404</v>
          </cell>
          <cell r="C71">
            <v>2</v>
          </cell>
          <cell r="D71">
            <v>2</v>
          </cell>
          <cell r="E71" t="str">
            <v>'0404</v>
          </cell>
          <cell r="F71" t="str">
            <v>CHEŁMIŃSKI</v>
          </cell>
          <cell r="G71" t="str">
            <v>gmina Lisewo</v>
          </cell>
          <cell r="H71">
            <v>5569</v>
          </cell>
          <cell r="I71">
            <v>261.74299999999999</v>
          </cell>
          <cell r="J71">
            <v>5222</v>
          </cell>
          <cell r="K71">
            <v>939.96</v>
          </cell>
          <cell r="L71">
            <v>451.18079999999992</v>
          </cell>
          <cell r="M71">
            <v>23.029020000000003</v>
          </cell>
          <cell r="N71">
            <v>0</v>
          </cell>
          <cell r="O71">
            <v>2</v>
          </cell>
        </row>
        <row r="72">
          <cell r="A72" t="str">
            <v>Chełmno</v>
          </cell>
          <cell r="B72" t="str">
            <v>'040402</v>
          </cell>
          <cell r="C72">
            <v>2</v>
          </cell>
          <cell r="D72">
            <v>2</v>
          </cell>
          <cell r="E72" t="str">
            <v>'0404</v>
          </cell>
          <cell r="F72" t="str">
            <v>CHEŁMIŃSKI</v>
          </cell>
          <cell r="G72" t="str">
            <v>gmina Chełmno (gmina wiejska)</v>
          </cell>
          <cell r="H72">
            <v>5134</v>
          </cell>
          <cell r="I72">
            <v>241.298</v>
          </cell>
          <cell r="J72">
            <v>5391</v>
          </cell>
          <cell r="K72">
            <v>970.38</v>
          </cell>
          <cell r="L72">
            <v>465.78239999999994</v>
          </cell>
          <cell r="M72">
            <v>23.77431</v>
          </cell>
          <cell r="N72">
            <v>0</v>
          </cell>
          <cell r="O72">
            <v>2</v>
          </cell>
        </row>
        <row r="73">
          <cell r="A73" t="str">
            <v>Unisław</v>
          </cell>
          <cell r="B73" t="str">
            <v>'040407</v>
          </cell>
          <cell r="C73">
            <v>2</v>
          </cell>
          <cell r="D73">
            <v>2</v>
          </cell>
          <cell r="E73" t="str">
            <v>'0404</v>
          </cell>
          <cell r="F73" t="str">
            <v>CHEŁMIŃSKI</v>
          </cell>
          <cell r="G73" t="str">
            <v>gmina Unisław</v>
          </cell>
          <cell r="H73">
            <v>6715</v>
          </cell>
          <cell r="I73">
            <v>315.60500000000002</v>
          </cell>
          <cell r="J73">
            <v>6854</v>
          </cell>
          <cell r="K73">
            <v>1233.72</v>
          </cell>
          <cell r="L73">
            <v>592.18560000000002</v>
          </cell>
          <cell r="M73">
            <v>30.226140000000001</v>
          </cell>
          <cell r="N73">
            <v>0</v>
          </cell>
          <cell r="O73">
            <v>2</v>
          </cell>
        </row>
        <row r="74">
          <cell r="A74" t="str">
            <v>Chełmno</v>
          </cell>
          <cell r="B74" t="str">
            <v>'040401</v>
          </cell>
          <cell r="C74">
            <v>1</v>
          </cell>
          <cell r="D74">
            <v>1</v>
          </cell>
          <cell r="E74" t="str">
            <v>'0404</v>
          </cell>
          <cell r="F74" t="str">
            <v>CHEŁMIŃSKI</v>
          </cell>
          <cell r="G74" t="str">
            <v>gmina Chełmno (gmina miejska)</v>
          </cell>
          <cell r="H74">
            <v>22002</v>
          </cell>
          <cell r="I74">
            <v>3410.31</v>
          </cell>
          <cell r="J74">
            <v>20104</v>
          </cell>
          <cell r="K74">
            <v>5026</v>
          </cell>
          <cell r="L74">
            <v>2864.82</v>
          </cell>
          <cell r="M74">
            <v>266.37799999999999</v>
          </cell>
          <cell r="N74">
            <v>0</v>
          </cell>
          <cell r="O74">
            <v>2</v>
          </cell>
        </row>
        <row r="75">
          <cell r="A75" t="str">
            <v>Kowalewo Pomorskie</v>
          </cell>
          <cell r="B75" t="str">
            <v>'040504</v>
          </cell>
          <cell r="C75">
            <v>3</v>
          </cell>
          <cell r="D75">
            <v>0</v>
          </cell>
          <cell r="E75" t="str">
            <v>'0405</v>
          </cell>
          <cell r="F75" t="str">
            <v>GOLUBSKO-DOBRZYŃSKI</v>
          </cell>
          <cell r="G75" t="str">
            <v>gmina Kowalewo Pomorskie</v>
          </cell>
          <cell r="H75">
            <v>0</v>
          </cell>
          <cell r="I75">
            <v>0</v>
          </cell>
          <cell r="J75">
            <v>0</v>
          </cell>
          <cell r="K75">
            <v>0</v>
          </cell>
          <cell r="L75">
            <v>0</v>
          </cell>
          <cell r="M75">
            <v>0</v>
          </cell>
          <cell r="N75">
            <v>0</v>
          </cell>
          <cell r="O75">
            <v>2</v>
          </cell>
        </row>
        <row r="76">
          <cell r="A76" t="str">
            <v>Ciechocin</v>
          </cell>
          <cell r="B76" t="str">
            <v>'040502</v>
          </cell>
          <cell r="C76">
            <v>2</v>
          </cell>
          <cell r="D76">
            <v>2</v>
          </cell>
          <cell r="E76" t="str">
            <v>'0405</v>
          </cell>
          <cell r="F76" t="str">
            <v>GOLUBSKO-DOBRZYŃSKI</v>
          </cell>
          <cell r="G76" t="str">
            <v>gmina Ciechocin</v>
          </cell>
          <cell r="H76">
            <v>4010</v>
          </cell>
          <cell r="I76">
            <v>188.47</v>
          </cell>
          <cell r="J76">
            <v>3985</v>
          </cell>
          <cell r="K76">
            <v>717.3</v>
          </cell>
          <cell r="L76">
            <v>344.30399999999992</v>
          </cell>
          <cell r="M76">
            <v>17.57385</v>
          </cell>
          <cell r="N76">
            <v>0</v>
          </cell>
          <cell r="O76">
            <v>2</v>
          </cell>
        </row>
        <row r="77">
          <cell r="A77" t="str">
            <v>Kowalewo Pomorskie - miasto</v>
          </cell>
          <cell r="B77" t="str">
            <v>'040504</v>
          </cell>
          <cell r="C77">
            <v>4</v>
          </cell>
          <cell r="D77">
            <v>1</v>
          </cell>
          <cell r="E77" t="str">
            <v>'0405</v>
          </cell>
          <cell r="F77" t="str">
            <v>GOLUBSKO-DOBRZYŃSKI</v>
          </cell>
          <cell r="G77" t="str">
            <v>Kowalewo Pomorskie - miasto</v>
          </cell>
          <cell r="H77">
            <v>4107</v>
          </cell>
          <cell r="I77">
            <v>636.58500000000004</v>
          </cell>
          <cell r="J77">
            <v>4115</v>
          </cell>
          <cell r="K77">
            <v>1028.75</v>
          </cell>
          <cell r="L77">
            <v>586.38750000000005</v>
          </cell>
          <cell r="M77">
            <v>54.52375</v>
          </cell>
          <cell r="N77">
            <v>0</v>
          </cell>
          <cell r="O77">
            <v>2</v>
          </cell>
        </row>
        <row r="78">
          <cell r="A78" t="str">
            <v>Kowalewo Pomorskie - obszar wiejski</v>
          </cell>
          <cell r="B78" t="str">
            <v>'040504</v>
          </cell>
          <cell r="C78">
            <v>5</v>
          </cell>
          <cell r="D78">
            <v>2</v>
          </cell>
          <cell r="E78" t="str">
            <v>'0405</v>
          </cell>
          <cell r="F78" t="str">
            <v>GOLUBSKO-DOBRZYŃSKI</v>
          </cell>
          <cell r="G78" t="str">
            <v>Kowalewo Pomorskie - obszar wiejski</v>
          </cell>
          <cell r="H78">
            <v>7361</v>
          </cell>
          <cell r="I78">
            <v>345.96699999999998</v>
          </cell>
          <cell r="J78">
            <v>7366</v>
          </cell>
          <cell r="K78">
            <v>1325.88</v>
          </cell>
          <cell r="L78">
            <v>636.42239999999993</v>
          </cell>
          <cell r="M78">
            <v>32.484060000000007</v>
          </cell>
          <cell r="N78">
            <v>0</v>
          </cell>
          <cell r="O78">
            <v>2</v>
          </cell>
        </row>
        <row r="79">
          <cell r="A79" t="str">
            <v>Golub-Dobrzyń</v>
          </cell>
          <cell r="B79" t="str">
            <v>'040503</v>
          </cell>
          <cell r="C79">
            <v>2</v>
          </cell>
          <cell r="D79">
            <v>2</v>
          </cell>
          <cell r="E79" t="str">
            <v>'0405</v>
          </cell>
          <cell r="F79" t="str">
            <v>GOLUBSKO-DOBRZYŃSKI</v>
          </cell>
          <cell r="G79" t="str">
            <v>gmina Golub-Dobrzyń (gmina wiejska)</v>
          </cell>
          <cell r="H79">
            <v>8634</v>
          </cell>
          <cell r="I79">
            <v>405.798</v>
          </cell>
          <cell r="J79">
            <v>8373</v>
          </cell>
          <cell r="K79">
            <v>1507.14</v>
          </cell>
          <cell r="L79">
            <v>723.42719999999997</v>
          </cell>
          <cell r="M79">
            <v>36.924930000000003</v>
          </cell>
          <cell r="N79">
            <v>0</v>
          </cell>
          <cell r="O79">
            <v>2</v>
          </cell>
        </row>
        <row r="80">
          <cell r="A80" t="str">
            <v>Golub-Dobrzyń</v>
          </cell>
          <cell r="B80" t="str">
            <v>'040501</v>
          </cell>
          <cell r="C80">
            <v>1</v>
          </cell>
          <cell r="D80">
            <v>1</v>
          </cell>
          <cell r="E80" t="str">
            <v>'0405</v>
          </cell>
          <cell r="F80" t="str">
            <v>GOLUBSKO-DOBRZYŃSKI</v>
          </cell>
          <cell r="G80" t="str">
            <v>gmina Golub-Dobrzyń (gmina miejska)</v>
          </cell>
          <cell r="H80">
            <v>12845</v>
          </cell>
          <cell r="I80">
            <v>1990.9749999999999</v>
          </cell>
          <cell r="J80">
            <v>12935</v>
          </cell>
          <cell r="K80">
            <v>3233.75</v>
          </cell>
          <cell r="L80">
            <v>1843.2375</v>
          </cell>
          <cell r="M80">
            <v>171.38874999999999</v>
          </cell>
          <cell r="N80">
            <v>0</v>
          </cell>
          <cell r="O80">
            <v>2</v>
          </cell>
        </row>
        <row r="81">
          <cell r="A81" t="str">
            <v>Chełmża</v>
          </cell>
          <cell r="B81" t="str">
            <v>'041502</v>
          </cell>
          <cell r="C81">
            <v>2</v>
          </cell>
          <cell r="D81">
            <v>2</v>
          </cell>
          <cell r="E81" t="str">
            <v>'0415</v>
          </cell>
          <cell r="F81" t="str">
            <v>TORUŃSKI</v>
          </cell>
          <cell r="G81" t="str">
            <v>gmina Chełmża (gmina wiejska)</v>
          </cell>
          <cell r="H81">
            <v>10250</v>
          </cell>
          <cell r="I81">
            <v>481.75</v>
          </cell>
          <cell r="J81">
            <v>9485</v>
          </cell>
          <cell r="K81">
            <v>1707.3</v>
          </cell>
          <cell r="L81">
            <v>819.50399999999991</v>
          </cell>
          <cell r="M81">
            <v>41.828850000000003</v>
          </cell>
          <cell r="N81">
            <v>0</v>
          </cell>
          <cell r="O81">
            <v>2</v>
          </cell>
        </row>
        <row r="82">
          <cell r="A82" t="str">
            <v>Chełmża</v>
          </cell>
          <cell r="B82" t="str">
            <v>'041501</v>
          </cell>
          <cell r="C82">
            <v>1</v>
          </cell>
          <cell r="D82">
            <v>1</v>
          </cell>
          <cell r="E82" t="str">
            <v>'0415</v>
          </cell>
          <cell r="F82" t="str">
            <v>TORUŃSKI</v>
          </cell>
          <cell r="G82" t="str">
            <v>gmina Chełmża (gmina miejska)</v>
          </cell>
          <cell r="H82">
            <v>15432</v>
          </cell>
          <cell r="I82">
            <v>2391.96</v>
          </cell>
          <cell r="J82">
            <v>15102</v>
          </cell>
          <cell r="K82">
            <v>3775.5</v>
          </cell>
          <cell r="L82">
            <v>2152.0349999999999</v>
          </cell>
          <cell r="M82">
            <v>200.10149999999999</v>
          </cell>
          <cell r="N82">
            <v>0</v>
          </cell>
          <cell r="O82">
            <v>2</v>
          </cell>
        </row>
        <row r="83">
          <cell r="A83" t="str">
            <v>Dębowa Łąka</v>
          </cell>
          <cell r="B83" t="str">
            <v>'041702</v>
          </cell>
          <cell r="C83">
            <v>2</v>
          </cell>
          <cell r="D83">
            <v>2</v>
          </cell>
          <cell r="E83" t="str">
            <v>'0417</v>
          </cell>
          <cell r="F83" t="str">
            <v>WĄBRZESKI</v>
          </cell>
          <cell r="G83" t="str">
            <v>gmina Dębowa Łąka</v>
          </cell>
          <cell r="H83">
            <v>3428</v>
          </cell>
          <cell r="I83">
            <v>161.11600000000001</v>
          </cell>
          <cell r="J83">
            <v>3276</v>
          </cell>
          <cell r="K83">
            <v>589.67999999999995</v>
          </cell>
          <cell r="L83">
            <v>283.04639999999995</v>
          </cell>
          <cell r="M83">
            <v>14.447159999999998</v>
          </cell>
          <cell r="N83">
            <v>0</v>
          </cell>
          <cell r="O83">
            <v>2</v>
          </cell>
        </row>
        <row r="84">
          <cell r="A84" t="str">
            <v>Książki</v>
          </cell>
          <cell r="B84" t="str">
            <v>'041703</v>
          </cell>
          <cell r="C84">
            <v>2</v>
          </cell>
          <cell r="D84">
            <v>2</v>
          </cell>
          <cell r="E84" t="str">
            <v>'0417</v>
          </cell>
          <cell r="F84" t="str">
            <v>WĄBRZESKI</v>
          </cell>
          <cell r="G84" t="str">
            <v>gmina Książki</v>
          </cell>
          <cell r="H84">
            <v>4622</v>
          </cell>
          <cell r="I84">
            <v>217.23400000000001</v>
          </cell>
          <cell r="J84">
            <v>4145</v>
          </cell>
          <cell r="K84">
            <v>746.1</v>
          </cell>
          <cell r="L84">
            <v>358.12799999999993</v>
          </cell>
          <cell r="M84">
            <v>18.279450000000001</v>
          </cell>
          <cell r="N84">
            <v>0</v>
          </cell>
          <cell r="O84">
            <v>2</v>
          </cell>
        </row>
        <row r="85">
          <cell r="A85" t="str">
            <v>Płużnica</v>
          </cell>
          <cell r="B85" t="str">
            <v>'041704</v>
          </cell>
          <cell r="C85">
            <v>2</v>
          </cell>
          <cell r="D85">
            <v>2</v>
          </cell>
          <cell r="E85" t="str">
            <v>'0417</v>
          </cell>
          <cell r="F85" t="str">
            <v>WĄBRZESKI</v>
          </cell>
          <cell r="G85" t="str">
            <v>gmina Płużnica</v>
          </cell>
          <cell r="H85">
            <v>5275</v>
          </cell>
          <cell r="I85">
            <v>247.92500000000001</v>
          </cell>
          <cell r="J85">
            <v>4916</v>
          </cell>
          <cell r="K85">
            <v>884.88</v>
          </cell>
          <cell r="L85">
            <v>424.74239999999998</v>
          </cell>
          <cell r="M85">
            <v>21.679560000000002</v>
          </cell>
          <cell r="N85">
            <v>0</v>
          </cell>
          <cell r="O85">
            <v>2</v>
          </cell>
        </row>
        <row r="86">
          <cell r="A86" t="str">
            <v>Wąbrzeźno</v>
          </cell>
          <cell r="B86" t="str">
            <v>'041705</v>
          </cell>
          <cell r="C86">
            <v>2</v>
          </cell>
          <cell r="D86">
            <v>2</v>
          </cell>
          <cell r="E86" t="str">
            <v>'0417</v>
          </cell>
          <cell r="F86" t="str">
            <v>WĄBRZESKI</v>
          </cell>
          <cell r="G86" t="str">
            <v>gmina Wąbrzeźno (gmina wiejska)</v>
          </cell>
          <cell r="H86">
            <v>9112</v>
          </cell>
          <cell r="I86">
            <v>428.26400000000001</v>
          </cell>
          <cell r="J86">
            <v>8529</v>
          </cell>
          <cell r="K86">
            <v>1535.22</v>
          </cell>
          <cell r="L86">
            <v>736.90559999999994</v>
          </cell>
          <cell r="M86">
            <v>37.61289</v>
          </cell>
          <cell r="N86">
            <v>0</v>
          </cell>
          <cell r="O86">
            <v>2</v>
          </cell>
        </row>
        <row r="87">
          <cell r="A87" t="str">
            <v>Wąbrzeźno</v>
          </cell>
          <cell r="B87" t="str">
            <v>'041701</v>
          </cell>
          <cell r="C87">
            <v>1</v>
          </cell>
          <cell r="D87">
            <v>1</v>
          </cell>
          <cell r="E87" t="str">
            <v>'0417</v>
          </cell>
          <cell r="F87" t="str">
            <v>WĄBRZESKI</v>
          </cell>
          <cell r="G87" t="str">
            <v>gmina Wąbrzeźno (gmina miejska)</v>
          </cell>
          <cell r="H87">
            <v>14026</v>
          </cell>
          <cell r="I87">
            <v>2174.0300000000002</v>
          </cell>
          <cell r="J87">
            <v>13877</v>
          </cell>
          <cell r="K87">
            <v>3469.25</v>
          </cell>
          <cell r="L87">
            <v>1977.4725000000001</v>
          </cell>
          <cell r="M87">
            <v>183.87025</v>
          </cell>
          <cell r="N87">
            <v>0</v>
          </cell>
          <cell r="O87">
            <v>2</v>
          </cell>
        </row>
        <row r="88">
          <cell r="A88" t="str">
            <v>Górzno</v>
          </cell>
          <cell r="B88" t="str">
            <v>'040205</v>
          </cell>
          <cell r="C88">
            <v>3</v>
          </cell>
          <cell r="D88">
            <v>0</v>
          </cell>
          <cell r="E88" t="str">
            <v>'0402</v>
          </cell>
          <cell r="F88" t="str">
            <v>BRODNICKI</v>
          </cell>
          <cell r="G88" t="str">
            <v>gmina Górzno</v>
          </cell>
          <cell r="H88">
            <v>0</v>
          </cell>
          <cell r="I88">
            <v>0</v>
          </cell>
          <cell r="J88">
            <v>0</v>
          </cell>
          <cell r="K88">
            <v>0</v>
          </cell>
          <cell r="L88">
            <v>0</v>
          </cell>
          <cell r="M88">
            <v>0</v>
          </cell>
          <cell r="N88">
            <v>0</v>
          </cell>
          <cell r="O88">
            <v>3</v>
          </cell>
        </row>
        <row r="89">
          <cell r="A89" t="str">
            <v>Górzno - miasto</v>
          </cell>
          <cell r="B89" t="str">
            <v>'040205</v>
          </cell>
          <cell r="C89">
            <v>4</v>
          </cell>
          <cell r="D89">
            <v>1</v>
          </cell>
          <cell r="E89" t="str">
            <v>'0402</v>
          </cell>
          <cell r="F89" t="str">
            <v>BRODNICKI</v>
          </cell>
          <cell r="G89" t="str">
            <v>Górzno - miasto</v>
          </cell>
          <cell r="H89">
            <v>1384</v>
          </cell>
          <cell r="I89">
            <v>214.52</v>
          </cell>
          <cell r="J89">
            <v>1357</v>
          </cell>
          <cell r="K89">
            <v>339.25</v>
          </cell>
          <cell r="L89">
            <v>193.3725</v>
          </cell>
          <cell r="M89">
            <v>17.980249999999998</v>
          </cell>
          <cell r="N89">
            <v>0</v>
          </cell>
          <cell r="O89">
            <v>3</v>
          </cell>
        </row>
        <row r="90">
          <cell r="A90" t="str">
            <v>Górzno - obszar wiejski</v>
          </cell>
          <cell r="B90" t="str">
            <v>'040205</v>
          </cell>
          <cell r="C90">
            <v>5</v>
          </cell>
          <cell r="D90">
            <v>2</v>
          </cell>
          <cell r="E90" t="str">
            <v>'0402</v>
          </cell>
          <cell r="F90" t="str">
            <v>BRODNICKI</v>
          </cell>
          <cell r="G90" t="str">
            <v>Górzno - obszar wiejski</v>
          </cell>
          <cell r="H90">
            <v>2805</v>
          </cell>
          <cell r="I90">
            <v>131.83500000000001</v>
          </cell>
          <cell r="J90">
            <v>2516</v>
          </cell>
          <cell r="K90">
            <v>452.88</v>
          </cell>
          <cell r="L90">
            <v>217.38239999999996</v>
          </cell>
          <cell r="M90">
            <v>11.095560000000001</v>
          </cell>
          <cell r="N90">
            <v>0</v>
          </cell>
          <cell r="O90">
            <v>3</v>
          </cell>
        </row>
        <row r="91">
          <cell r="A91" t="str">
            <v>Brzozie</v>
          </cell>
          <cell r="B91" t="str">
            <v>'040204</v>
          </cell>
          <cell r="C91">
            <v>2</v>
          </cell>
          <cell r="D91">
            <v>2</v>
          </cell>
          <cell r="E91" t="str">
            <v>'0402</v>
          </cell>
          <cell r="F91" t="str">
            <v>BRODNICKI</v>
          </cell>
          <cell r="G91" t="str">
            <v>gmina Brzozie</v>
          </cell>
          <cell r="H91">
            <v>3845</v>
          </cell>
          <cell r="I91">
            <v>180.715</v>
          </cell>
          <cell r="J91">
            <v>3644</v>
          </cell>
          <cell r="K91">
            <v>655.92</v>
          </cell>
          <cell r="L91">
            <v>314.84159999999997</v>
          </cell>
          <cell r="M91">
            <v>16.070039999999999</v>
          </cell>
          <cell r="N91">
            <v>0</v>
          </cell>
          <cell r="O91">
            <v>3</v>
          </cell>
        </row>
        <row r="92">
          <cell r="A92" t="str">
            <v>Osiek</v>
          </cell>
          <cell r="B92" t="str">
            <v>'040208</v>
          </cell>
          <cell r="C92">
            <v>2</v>
          </cell>
          <cell r="D92">
            <v>2</v>
          </cell>
          <cell r="E92" t="str">
            <v>'0402</v>
          </cell>
          <cell r="F92" t="str">
            <v>BRODNICKI</v>
          </cell>
          <cell r="G92" t="str">
            <v>gmina Osiek</v>
          </cell>
          <cell r="H92">
            <v>4464</v>
          </cell>
          <cell r="I92">
            <v>209.80799999999999</v>
          </cell>
          <cell r="J92">
            <v>4055</v>
          </cell>
          <cell r="K92">
            <v>729.9</v>
          </cell>
          <cell r="L92">
            <v>350.35199999999992</v>
          </cell>
          <cell r="M92">
            <v>17.882549999999998</v>
          </cell>
          <cell r="N92">
            <v>0</v>
          </cell>
          <cell r="O92">
            <v>3</v>
          </cell>
        </row>
        <row r="93">
          <cell r="A93" t="str">
            <v>Bartniczka</v>
          </cell>
          <cell r="B93" t="str">
            <v>'040206</v>
          </cell>
          <cell r="C93">
            <v>2</v>
          </cell>
          <cell r="D93">
            <v>2</v>
          </cell>
          <cell r="E93" t="str">
            <v>'0402</v>
          </cell>
          <cell r="F93" t="str">
            <v>BRODNICKI</v>
          </cell>
          <cell r="G93" t="str">
            <v>gmina Bartniczka</v>
          </cell>
          <cell r="H93">
            <v>4766</v>
          </cell>
          <cell r="I93">
            <v>224.00200000000001</v>
          </cell>
          <cell r="J93">
            <v>4643</v>
          </cell>
          <cell r="K93">
            <v>835.74</v>
          </cell>
          <cell r="L93">
            <v>401.15519999999998</v>
          </cell>
          <cell r="M93">
            <v>20.475630000000002</v>
          </cell>
          <cell r="N93">
            <v>0</v>
          </cell>
          <cell r="O93">
            <v>3</v>
          </cell>
        </row>
        <row r="94">
          <cell r="A94" t="str">
            <v>Świedziebnia</v>
          </cell>
          <cell r="B94" t="str">
            <v>'040209</v>
          </cell>
          <cell r="C94">
            <v>2</v>
          </cell>
          <cell r="D94">
            <v>2</v>
          </cell>
          <cell r="E94" t="str">
            <v>'0402</v>
          </cell>
          <cell r="F94" t="str">
            <v>BRODNICKI</v>
          </cell>
          <cell r="G94" t="str">
            <v>gmina Świedziebnia</v>
          </cell>
          <cell r="H94">
            <v>5569</v>
          </cell>
          <cell r="I94">
            <v>261.74299999999999</v>
          </cell>
          <cell r="J94">
            <v>5131</v>
          </cell>
          <cell r="K94">
            <v>923.58</v>
          </cell>
          <cell r="L94">
            <v>443.31839999999994</v>
          </cell>
          <cell r="M94">
            <v>22.62771</v>
          </cell>
          <cell r="N94">
            <v>0</v>
          </cell>
          <cell r="O94">
            <v>3</v>
          </cell>
        </row>
        <row r="95">
          <cell r="A95" t="str">
            <v>Brodnica</v>
          </cell>
          <cell r="B95" t="str">
            <v>'040203</v>
          </cell>
          <cell r="C95">
            <v>2</v>
          </cell>
          <cell r="D95">
            <v>2</v>
          </cell>
          <cell r="E95" t="str">
            <v>'0402</v>
          </cell>
          <cell r="F95" t="str">
            <v>BRODNICKI</v>
          </cell>
          <cell r="G95" t="str">
            <v>gmina Brodnica (gmina wiejska)</v>
          </cell>
          <cell r="H95">
            <v>5751</v>
          </cell>
          <cell r="I95">
            <v>270.29700000000003</v>
          </cell>
          <cell r="J95">
            <v>6990</v>
          </cell>
          <cell r="K95">
            <v>1258.2</v>
          </cell>
          <cell r="L95">
            <v>603.93599999999992</v>
          </cell>
          <cell r="M95">
            <v>30.825900000000001</v>
          </cell>
          <cell r="N95">
            <v>0</v>
          </cell>
          <cell r="O95">
            <v>3</v>
          </cell>
        </row>
        <row r="96">
          <cell r="A96" t="str">
            <v>Brodnica</v>
          </cell>
          <cell r="B96" t="str">
            <v>'040201</v>
          </cell>
          <cell r="C96">
            <v>1</v>
          </cell>
          <cell r="D96">
            <v>1</v>
          </cell>
          <cell r="E96" t="str">
            <v>'0402</v>
          </cell>
          <cell r="F96" t="str">
            <v>BRODNICKI</v>
          </cell>
          <cell r="G96" t="str">
            <v>gmina Brodnica (gmina miejska)</v>
          </cell>
          <cell r="H96">
            <v>27391</v>
          </cell>
          <cell r="I96">
            <v>4245.6049999999996</v>
          </cell>
          <cell r="J96">
            <v>27731</v>
          </cell>
          <cell r="K96">
            <v>6932.75</v>
          </cell>
          <cell r="L96">
            <v>3951.6675</v>
          </cell>
          <cell r="M96">
            <v>367.43574999999998</v>
          </cell>
          <cell r="N96">
            <v>0</v>
          </cell>
          <cell r="O96">
            <v>3</v>
          </cell>
        </row>
        <row r="97">
          <cell r="A97" t="str">
            <v>Radomin</v>
          </cell>
          <cell r="B97" t="str">
            <v>'040505</v>
          </cell>
          <cell r="C97">
            <v>2</v>
          </cell>
          <cell r="D97">
            <v>2</v>
          </cell>
          <cell r="E97" t="str">
            <v>'0405</v>
          </cell>
          <cell r="F97" t="str">
            <v>GOLUBSKO-DOBRZYŃSKI</v>
          </cell>
          <cell r="G97" t="str">
            <v>gmina Radomin</v>
          </cell>
          <cell r="H97">
            <v>4417</v>
          </cell>
          <cell r="I97">
            <v>207.59899999999999</v>
          </cell>
          <cell r="J97">
            <v>4069</v>
          </cell>
          <cell r="K97">
            <v>732.42</v>
          </cell>
          <cell r="L97">
            <v>351.5616</v>
          </cell>
          <cell r="M97">
            <v>17.944289999999999</v>
          </cell>
          <cell r="N97">
            <v>0</v>
          </cell>
          <cell r="O97">
            <v>3</v>
          </cell>
        </row>
        <row r="98">
          <cell r="A98" t="str">
            <v>Zbójno</v>
          </cell>
          <cell r="B98" t="str">
            <v>'040506</v>
          </cell>
          <cell r="C98">
            <v>2</v>
          </cell>
          <cell r="D98">
            <v>2</v>
          </cell>
          <cell r="E98" t="str">
            <v>'0405</v>
          </cell>
          <cell r="F98" t="str">
            <v>GOLUBSKO-DOBRZYŃSKI</v>
          </cell>
          <cell r="G98" t="str">
            <v>gmina Zbójno</v>
          </cell>
          <cell r="H98">
            <v>4606</v>
          </cell>
          <cell r="I98">
            <v>216.482</v>
          </cell>
          <cell r="J98">
            <v>4473</v>
          </cell>
          <cell r="K98">
            <v>805.14</v>
          </cell>
          <cell r="L98">
            <v>386.46719999999993</v>
          </cell>
          <cell r="M98">
            <v>19.725930000000002</v>
          </cell>
          <cell r="N98">
            <v>0</v>
          </cell>
          <cell r="O98">
            <v>3</v>
          </cell>
        </row>
        <row r="99">
          <cell r="A99" t="str">
            <v>Dobrzyń nad Wisłą</v>
          </cell>
          <cell r="B99" t="str">
            <v>'040804</v>
          </cell>
          <cell r="C99">
            <v>3</v>
          </cell>
          <cell r="D99">
            <v>0</v>
          </cell>
          <cell r="E99" t="str">
            <v>'0408</v>
          </cell>
          <cell r="F99" t="str">
            <v>LIPNOWSKI</v>
          </cell>
          <cell r="G99" t="str">
            <v>gmina Dobrzyń nad Wisłą</v>
          </cell>
          <cell r="H99">
            <v>0</v>
          </cell>
          <cell r="I99">
            <v>0</v>
          </cell>
          <cell r="J99">
            <v>0</v>
          </cell>
          <cell r="K99">
            <v>0</v>
          </cell>
          <cell r="L99">
            <v>0</v>
          </cell>
          <cell r="M99">
            <v>0</v>
          </cell>
          <cell r="N99">
            <v>0</v>
          </cell>
          <cell r="O99">
            <v>3</v>
          </cell>
        </row>
        <row r="100">
          <cell r="A100" t="str">
            <v>Skępe</v>
          </cell>
          <cell r="B100" t="str">
            <v>'040807</v>
          </cell>
          <cell r="C100">
            <v>3</v>
          </cell>
          <cell r="D100">
            <v>0</v>
          </cell>
          <cell r="E100" t="str">
            <v>'0408</v>
          </cell>
          <cell r="F100" t="str">
            <v>LIPNOWSKI</v>
          </cell>
          <cell r="G100" t="str">
            <v>gmina Skępe</v>
          </cell>
          <cell r="H100">
            <v>0</v>
          </cell>
          <cell r="I100">
            <v>0</v>
          </cell>
          <cell r="J100">
            <v>0</v>
          </cell>
          <cell r="K100">
            <v>0</v>
          </cell>
          <cell r="L100">
            <v>0</v>
          </cell>
          <cell r="M100">
            <v>0</v>
          </cell>
          <cell r="N100">
            <v>0</v>
          </cell>
          <cell r="O100">
            <v>3</v>
          </cell>
        </row>
        <row r="101">
          <cell r="A101" t="str">
            <v>Chrostkowo</v>
          </cell>
          <cell r="B101" t="str">
            <v>'040803</v>
          </cell>
          <cell r="C101">
            <v>2</v>
          </cell>
          <cell r="D101">
            <v>2</v>
          </cell>
          <cell r="E101" t="str">
            <v>'0408</v>
          </cell>
          <cell r="F101" t="str">
            <v>LIPNOWSKI</v>
          </cell>
          <cell r="G101" t="str">
            <v>gmina Chrostkowo</v>
          </cell>
          <cell r="H101">
            <v>3399</v>
          </cell>
          <cell r="I101">
            <v>159.75299999999999</v>
          </cell>
          <cell r="J101">
            <v>3003</v>
          </cell>
          <cell r="K101">
            <v>540.54</v>
          </cell>
          <cell r="L101">
            <v>259.45920000000001</v>
          </cell>
          <cell r="M101">
            <v>13.243230000000001</v>
          </cell>
          <cell r="N101">
            <v>0</v>
          </cell>
          <cell r="O101">
            <v>3</v>
          </cell>
        </row>
        <row r="102">
          <cell r="A102" t="str">
            <v>Bobrowniki</v>
          </cell>
          <cell r="B102" t="str">
            <v>'040802</v>
          </cell>
          <cell r="C102">
            <v>2</v>
          </cell>
          <cell r="D102">
            <v>2</v>
          </cell>
          <cell r="E102" t="str">
            <v>'0408</v>
          </cell>
          <cell r="F102" t="str">
            <v>LIPNOWSKI</v>
          </cell>
          <cell r="G102" t="str">
            <v>gmina Bobrowniki</v>
          </cell>
          <cell r="H102">
            <v>3199</v>
          </cell>
          <cell r="I102">
            <v>150.35300000000001</v>
          </cell>
          <cell r="J102">
            <v>3039</v>
          </cell>
          <cell r="K102">
            <v>547.02</v>
          </cell>
          <cell r="L102">
            <v>262.56959999999998</v>
          </cell>
          <cell r="M102">
            <v>13.40199</v>
          </cell>
          <cell r="N102">
            <v>0</v>
          </cell>
          <cell r="O102">
            <v>3</v>
          </cell>
        </row>
        <row r="103">
          <cell r="A103" t="str">
            <v>Dobrzyń nad Wisłą - miasto</v>
          </cell>
          <cell r="B103" t="str">
            <v>'040804</v>
          </cell>
          <cell r="C103">
            <v>4</v>
          </cell>
          <cell r="D103">
            <v>1</v>
          </cell>
          <cell r="E103" t="str">
            <v>'0408</v>
          </cell>
          <cell r="F103" t="str">
            <v>LIPNOWSKI</v>
          </cell>
          <cell r="G103" t="str">
            <v>Dobrzyń nad Wisłą - miasto</v>
          </cell>
          <cell r="H103">
            <v>2328</v>
          </cell>
          <cell r="I103">
            <v>360.84</v>
          </cell>
          <cell r="J103">
            <v>2254</v>
          </cell>
          <cell r="K103">
            <v>563.5</v>
          </cell>
          <cell r="L103">
            <v>321.19499999999999</v>
          </cell>
          <cell r="M103">
            <v>29.865500000000001</v>
          </cell>
          <cell r="N103">
            <v>0</v>
          </cell>
          <cell r="O103">
            <v>3</v>
          </cell>
        </row>
        <row r="104">
          <cell r="A104" t="str">
            <v>Skępe - obszar wiejski</v>
          </cell>
          <cell r="B104" t="str">
            <v>'040807</v>
          </cell>
          <cell r="C104">
            <v>5</v>
          </cell>
          <cell r="D104">
            <v>2</v>
          </cell>
          <cell r="E104" t="str">
            <v>'0408</v>
          </cell>
          <cell r="F104" t="str">
            <v>LIPNOWSKI</v>
          </cell>
          <cell r="G104" t="str">
            <v>Skępe - obszar wiejski</v>
          </cell>
          <cell r="H104">
            <v>7944</v>
          </cell>
          <cell r="I104">
            <v>373.36799999999999</v>
          </cell>
          <cell r="J104">
            <v>4014</v>
          </cell>
          <cell r="K104">
            <v>722.52</v>
          </cell>
          <cell r="L104">
            <v>346.80959999999999</v>
          </cell>
          <cell r="M104">
            <v>17.701740000000001</v>
          </cell>
          <cell r="N104">
            <v>0</v>
          </cell>
          <cell r="O104">
            <v>3</v>
          </cell>
        </row>
        <row r="105">
          <cell r="A105" t="str">
            <v>Tłuchowo</v>
          </cell>
          <cell r="B105" t="str">
            <v>'040808</v>
          </cell>
          <cell r="C105">
            <v>2</v>
          </cell>
          <cell r="D105">
            <v>2</v>
          </cell>
          <cell r="E105" t="str">
            <v>'0408</v>
          </cell>
          <cell r="F105" t="str">
            <v>LIPNOWSKI</v>
          </cell>
          <cell r="G105" t="str">
            <v>gmina Tłuchowo</v>
          </cell>
          <cell r="H105">
            <v>4730</v>
          </cell>
          <cell r="I105">
            <v>222.31</v>
          </cell>
          <cell r="J105">
            <v>4606</v>
          </cell>
          <cell r="K105">
            <v>829.08</v>
          </cell>
          <cell r="L105">
            <v>397.95839999999998</v>
          </cell>
          <cell r="M105">
            <v>20.312460000000002</v>
          </cell>
          <cell r="N105">
            <v>0</v>
          </cell>
          <cell r="O105">
            <v>3</v>
          </cell>
        </row>
        <row r="106">
          <cell r="A106" t="str">
            <v>Skępe - miasto</v>
          </cell>
          <cell r="B106" t="str">
            <v>'040807</v>
          </cell>
          <cell r="C106">
            <v>4</v>
          </cell>
          <cell r="D106">
            <v>1</v>
          </cell>
          <cell r="E106" t="str">
            <v>'0408</v>
          </cell>
          <cell r="F106" t="str">
            <v>LIPNOWSKI</v>
          </cell>
          <cell r="G106" t="str">
            <v>Skępe - miasto</v>
          </cell>
          <cell r="H106">
            <v>0</v>
          </cell>
          <cell r="I106">
            <v>0</v>
          </cell>
          <cell r="J106">
            <v>3529</v>
          </cell>
          <cell r="K106">
            <v>882.25</v>
          </cell>
          <cell r="L106">
            <v>502.88249999999999</v>
          </cell>
          <cell r="M106">
            <v>46.759250000000002</v>
          </cell>
          <cell r="N106">
            <v>0</v>
          </cell>
          <cell r="O106">
            <v>3</v>
          </cell>
        </row>
        <row r="107">
          <cell r="A107" t="str">
            <v>Dobrzyń nad Wisłą - obszar wiejski</v>
          </cell>
          <cell r="B107" t="str">
            <v>'040804</v>
          </cell>
          <cell r="C107">
            <v>5</v>
          </cell>
          <cell r="D107">
            <v>2</v>
          </cell>
          <cell r="E107" t="str">
            <v>'0408</v>
          </cell>
          <cell r="F107" t="str">
            <v>LIPNOWSKI</v>
          </cell>
          <cell r="G107" t="str">
            <v>Dobrzyń nad Wisłą - obszar wiejski</v>
          </cell>
          <cell r="H107">
            <v>6481</v>
          </cell>
          <cell r="I107">
            <v>304.60700000000003</v>
          </cell>
          <cell r="J107">
            <v>5607</v>
          </cell>
          <cell r="K107">
            <v>1009.26</v>
          </cell>
          <cell r="L107">
            <v>484.44479999999993</v>
          </cell>
          <cell r="M107">
            <v>24.726870000000002</v>
          </cell>
          <cell r="N107">
            <v>0</v>
          </cell>
          <cell r="O107">
            <v>3</v>
          </cell>
        </row>
        <row r="108">
          <cell r="A108" t="str">
            <v>Wielgie</v>
          </cell>
          <cell r="B108" t="str">
            <v>'040809</v>
          </cell>
          <cell r="C108">
            <v>2</v>
          </cell>
          <cell r="D108">
            <v>2</v>
          </cell>
          <cell r="E108" t="str">
            <v>'0408</v>
          </cell>
          <cell r="F108" t="str">
            <v>LIPNOWSKI</v>
          </cell>
          <cell r="G108" t="str">
            <v>gmina Wielgie</v>
          </cell>
          <cell r="H108">
            <v>6880</v>
          </cell>
          <cell r="I108">
            <v>323.36</v>
          </cell>
          <cell r="J108">
            <v>6602</v>
          </cell>
          <cell r="K108">
            <v>1188.3599999999999</v>
          </cell>
          <cell r="L108">
            <v>570.41279999999995</v>
          </cell>
          <cell r="M108">
            <v>29.114819999999998</v>
          </cell>
          <cell r="N108">
            <v>0</v>
          </cell>
          <cell r="O108">
            <v>3</v>
          </cell>
        </row>
        <row r="109">
          <cell r="A109" t="str">
            <v>Kikół</v>
          </cell>
          <cell r="B109" t="str">
            <v>'040805</v>
          </cell>
          <cell r="C109">
            <v>2</v>
          </cell>
          <cell r="D109">
            <v>2</v>
          </cell>
          <cell r="E109" t="str">
            <v>'0408</v>
          </cell>
          <cell r="F109" t="str">
            <v>LIPNOWSKI</v>
          </cell>
          <cell r="G109" t="str">
            <v>gmina Kikół</v>
          </cell>
          <cell r="H109">
            <v>7490</v>
          </cell>
          <cell r="I109">
            <v>352.03</v>
          </cell>
          <cell r="J109">
            <v>7217</v>
          </cell>
          <cell r="K109">
            <v>1299.06</v>
          </cell>
          <cell r="L109">
            <v>623.54879999999991</v>
          </cell>
          <cell r="M109">
            <v>31.826969999999999</v>
          </cell>
          <cell r="N109">
            <v>0</v>
          </cell>
          <cell r="O109">
            <v>3</v>
          </cell>
        </row>
        <row r="110">
          <cell r="A110" t="str">
            <v>Lipno</v>
          </cell>
          <cell r="B110" t="str">
            <v>'040806</v>
          </cell>
          <cell r="C110">
            <v>2</v>
          </cell>
          <cell r="D110">
            <v>2</v>
          </cell>
          <cell r="E110" t="str">
            <v>'0408</v>
          </cell>
          <cell r="F110" t="str">
            <v>LIPNOWSKI</v>
          </cell>
          <cell r="G110" t="str">
            <v>gmina Lipno (gmina wiejska)</v>
          </cell>
          <cell r="H110">
            <v>11674</v>
          </cell>
          <cell r="I110">
            <v>548.678</v>
          </cell>
          <cell r="J110">
            <v>11433</v>
          </cell>
          <cell r="K110">
            <v>2057.94</v>
          </cell>
          <cell r="L110">
            <v>987.81119999999999</v>
          </cell>
          <cell r="M110">
            <v>50.419530000000002</v>
          </cell>
          <cell r="N110">
            <v>0</v>
          </cell>
          <cell r="O110">
            <v>3</v>
          </cell>
        </row>
        <row r="111">
          <cell r="A111" t="str">
            <v>Lipno</v>
          </cell>
          <cell r="B111" t="str">
            <v>'040801</v>
          </cell>
          <cell r="C111">
            <v>1</v>
          </cell>
          <cell r="D111">
            <v>1</v>
          </cell>
          <cell r="E111" t="str">
            <v>'0408</v>
          </cell>
          <cell r="F111" t="str">
            <v>LIPNOWSKI</v>
          </cell>
          <cell r="G111" t="str">
            <v>gmina Lipno (gmina miejska)</v>
          </cell>
          <cell r="H111">
            <v>15365</v>
          </cell>
          <cell r="I111">
            <v>2381.5749999999998</v>
          </cell>
          <cell r="J111">
            <v>14764</v>
          </cell>
          <cell r="K111">
            <v>3691</v>
          </cell>
          <cell r="L111">
            <v>2103.87</v>
          </cell>
          <cell r="M111">
            <v>195.62299999999999</v>
          </cell>
          <cell r="N111">
            <v>0</v>
          </cell>
          <cell r="O111">
            <v>3</v>
          </cell>
        </row>
        <row r="112">
          <cell r="A112" t="str">
            <v>Wąpielsk</v>
          </cell>
          <cell r="B112" t="str">
            <v>'041206</v>
          </cell>
          <cell r="C112">
            <v>2</v>
          </cell>
          <cell r="D112">
            <v>2</v>
          </cell>
          <cell r="E112" t="str">
            <v>'0412</v>
          </cell>
          <cell r="F112" t="str">
            <v>RYPIŃSKI</v>
          </cell>
          <cell r="G112" t="str">
            <v>gmina Wąpielsk</v>
          </cell>
          <cell r="H112">
            <v>4446</v>
          </cell>
          <cell r="I112">
            <v>208.96199999999999</v>
          </cell>
          <cell r="J112">
            <v>4069</v>
          </cell>
          <cell r="K112">
            <v>732.42</v>
          </cell>
          <cell r="L112">
            <v>351.5616</v>
          </cell>
          <cell r="M112">
            <v>17.944289999999999</v>
          </cell>
          <cell r="N112">
            <v>0</v>
          </cell>
          <cell r="O112">
            <v>3</v>
          </cell>
        </row>
        <row r="113">
          <cell r="A113" t="str">
            <v>Rogowo</v>
          </cell>
          <cell r="B113" t="str">
            <v>'041203</v>
          </cell>
          <cell r="C113">
            <v>2</v>
          </cell>
          <cell r="D113">
            <v>2</v>
          </cell>
          <cell r="E113" t="str">
            <v>'0412</v>
          </cell>
          <cell r="F113" t="str">
            <v>RYPIŃSKI</v>
          </cell>
          <cell r="G113" t="str">
            <v>gmina Rogowo</v>
          </cell>
          <cell r="H113">
            <v>5288</v>
          </cell>
          <cell r="I113">
            <v>248.536</v>
          </cell>
          <cell r="J113">
            <v>4572</v>
          </cell>
          <cell r="K113">
            <v>822.96</v>
          </cell>
          <cell r="L113">
            <v>395.02080000000001</v>
          </cell>
          <cell r="M113">
            <v>20.162520000000001</v>
          </cell>
          <cell r="N113">
            <v>0</v>
          </cell>
          <cell r="O113">
            <v>3</v>
          </cell>
        </row>
        <row r="114">
          <cell r="A114" t="str">
            <v>Brzuze</v>
          </cell>
          <cell r="B114" t="str">
            <v>'041202</v>
          </cell>
          <cell r="C114">
            <v>2</v>
          </cell>
          <cell r="D114">
            <v>2</v>
          </cell>
          <cell r="E114" t="str">
            <v>'0412</v>
          </cell>
          <cell r="F114" t="str">
            <v>RYPIŃSKI</v>
          </cell>
          <cell r="G114" t="str">
            <v>gmina Brzuze</v>
          </cell>
          <cell r="H114">
            <v>5888</v>
          </cell>
          <cell r="I114">
            <v>276.73599999999999</v>
          </cell>
          <cell r="J114">
            <v>5288</v>
          </cell>
          <cell r="K114">
            <v>951.84</v>
          </cell>
          <cell r="L114">
            <v>456.88319999999993</v>
          </cell>
          <cell r="M114">
            <v>23.320080000000001</v>
          </cell>
          <cell r="N114">
            <v>0</v>
          </cell>
          <cell r="O114">
            <v>3</v>
          </cell>
        </row>
        <row r="115">
          <cell r="A115" t="str">
            <v>Skrwilno</v>
          </cell>
          <cell r="B115" t="str">
            <v>'041205</v>
          </cell>
          <cell r="C115">
            <v>2</v>
          </cell>
          <cell r="D115">
            <v>2</v>
          </cell>
          <cell r="E115" t="str">
            <v>'0412</v>
          </cell>
          <cell r="F115" t="str">
            <v>RYPIŃSKI</v>
          </cell>
          <cell r="G115" t="str">
            <v>gmina Skrwilno</v>
          </cell>
          <cell r="H115">
            <v>6629</v>
          </cell>
          <cell r="I115">
            <v>311.56299999999999</v>
          </cell>
          <cell r="J115">
            <v>5996</v>
          </cell>
          <cell r="K115">
            <v>1079.28</v>
          </cell>
          <cell r="L115">
            <v>518.05439999999999</v>
          </cell>
          <cell r="M115">
            <v>26.442360000000001</v>
          </cell>
          <cell r="N115">
            <v>0</v>
          </cell>
          <cell r="O115">
            <v>3</v>
          </cell>
        </row>
        <row r="116">
          <cell r="A116" t="str">
            <v>Rypin</v>
          </cell>
          <cell r="B116" t="str">
            <v>'041204</v>
          </cell>
          <cell r="C116">
            <v>2</v>
          </cell>
          <cell r="D116">
            <v>2</v>
          </cell>
          <cell r="E116" t="str">
            <v>'0412</v>
          </cell>
          <cell r="F116" t="str">
            <v>RYPIŃSKI</v>
          </cell>
          <cell r="G116" t="str">
            <v>gmina Rypin (gmina wiejska)</v>
          </cell>
          <cell r="H116">
            <v>7785</v>
          </cell>
          <cell r="I116">
            <v>365.89499999999998</v>
          </cell>
          <cell r="J116">
            <v>7390</v>
          </cell>
          <cell r="K116">
            <v>1330.2</v>
          </cell>
          <cell r="L116">
            <v>638.49599999999987</v>
          </cell>
          <cell r="M116">
            <v>32.5899</v>
          </cell>
          <cell r="N116">
            <v>0</v>
          </cell>
          <cell r="O116">
            <v>3</v>
          </cell>
        </row>
        <row r="117">
          <cell r="A117" t="str">
            <v>Rypin</v>
          </cell>
          <cell r="B117" t="str">
            <v>'041201</v>
          </cell>
          <cell r="C117">
            <v>1</v>
          </cell>
          <cell r="D117">
            <v>1</v>
          </cell>
          <cell r="E117" t="str">
            <v>'0412</v>
          </cell>
          <cell r="F117" t="str">
            <v>RYPIŃSKI</v>
          </cell>
          <cell r="G117" t="str">
            <v>gmina Rypin (gmina miejska)</v>
          </cell>
          <cell r="H117">
            <v>16848</v>
          </cell>
          <cell r="I117">
            <v>2611.44</v>
          </cell>
          <cell r="J117">
            <v>16528</v>
          </cell>
          <cell r="K117">
            <v>4132</v>
          </cell>
          <cell r="L117">
            <v>2355.2399999999998</v>
          </cell>
          <cell r="M117">
            <v>218.99599999999998</v>
          </cell>
          <cell r="N117">
            <v>0</v>
          </cell>
          <cell r="O117">
            <v>3</v>
          </cell>
        </row>
        <row r="118">
          <cell r="A118" t="str">
            <v>Fabianki</v>
          </cell>
          <cell r="B118" t="str">
            <v>'041807</v>
          </cell>
          <cell r="C118">
            <v>2</v>
          </cell>
          <cell r="D118">
            <v>2</v>
          </cell>
          <cell r="E118" t="str">
            <v>'0418</v>
          </cell>
          <cell r="F118" t="str">
            <v>WŁOCŁAWSKI</v>
          </cell>
          <cell r="G118" t="str">
            <v>gmina Fabianki</v>
          </cell>
          <cell r="H118">
            <v>7738</v>
          </cell>
          <cell r="I118">
            <v>363.68599999999998</v>
          </cell>
          <cell r="J118">
            <v>9318</v>
          </cell>
          <cell r="K118">
            <v>1677.24</v>
          </cell>
          <cell r="L118">
            <v>805.0752</v>
          </cell>
          <cell r="M118">
            <v>41.092379999999999</v>
          </cell>
          <cell r="N118">
            <v>0</v>
          </cell>
          <cell r="O118">
            <v>3</v>
          </cell>
        </row>
        <row r="119">
          <cell r="A119" t="str">
            <v>Bądkowo</v>
          </cell>
          <cell r="B119" t="str">
            <v>'040105</v>
          </cell>
          <cell r="C119">
            <v>2</v>
          </cell>
          <cell r="D119">
            <v>2</v>
          </cell>
          <cell r="E119" t="str">
            <v>'0401</v>
          </cell>
          <cell r="F119" t="str">
            <v>ALEKSANDROWSKI</v>
          </cell>
          <cell r="G119" t="str">
            <v>gmina Bądkowo</v>
          </cell>
          <cell r="H119">
            <v>5104</v>
          </cell>
          <cell r="I119">
            <v>239.88800000000001</v>
          </cell>
          <cell r="J119">
            <v>4488</v>
          </cell>
          <cell r="K119">
            <v>807.84</v>
          </cell>
          <cell r="L119">
            <v>387.76319999999993</v>
          </cell>
          <cell r="M119">
            <v>19.792080000000002</v>
          </cell>
          <cell r="N119">
            <v>0</v>
          </cell>
          <cell r="O119">
            <v>4</v>
          </cell>
        </row>
        <row r="120">
          <cell r="A120" t="str">
            <v>Piotrków Kujawski</v>
          </cell>
          <cell r="B120" t="str">
            <v>'041105</v>
          </cell>
          <cell r="C120">
            <v>3</v>
          </cell>
          <cell r="D120">
            <v>0</v>
          </cell>
          <cell r="E120" t="str">
            <v>'0411</v>
          </cell>
          <cell r="F120" t="str">
            <v>RADZIEJOWSKI</v>
          </cell>
          <cell r="G120" t="str">
            <v>gmina Piotrków Kujawski</v>
          </cell>
          <cell r="H120">
            <v>0</v>
          </cell>
          <cell r="I120">
            <v>0</v>
          </cell>
          <cell r="J120">
            <v>0</v>
          </cell>
          <cell r="K120">
            <v>0</v>
          </cell>
          <cell r="L120">
            <v>0</v>
          </cell>
          <cell r="M120">
            <v>0</v>
          </cell>
          <cell r="N120">
            <v>0</v>
          </cell>
          <cell r="O120">
            <v>4</v>
          </cell>
        </row>
        <row r="121">
          <cell r="A121" t="str">
            <v>Bytoń</v>
          </cell>
          <cell r="B121" t="str">
            <v>'041102</v>
          </cell>
          <cell r="C121">
            <v>2</v>
          </cell>
          <cell r="D121">
            <v>2</v>
          </cell>
          <cell r="E121" t="str">
            <v>'0411</v>
          </cell>
          <cell r="F121" t="str">
            <v>RADZIEJOWSKI</v>
          </cell>
          <cell r="G121" t="str">
            <v>gmina Bytoń</v>
          </cell>
          <cell r="H121">
            <v>4091</v>
          </cell>
          <cell r="I121">
            <v>192.27699999999999</v>
          </cell>
          <cell r="J121">
            <v>3667</v>
          </cell>
          <cell r="K121">
            <v>660.06</v>
          </cell>
          <cell r="L121">
            <v>316.8288</v>
          </cell>
          <cell r="M121">
            <v>16.171469999999999</v>
          </cell>
          <cell r="N121">
            <v>0</v>
          </cell>
          <cell r="O121">
            <v>4</v>
          </cell>
        </row>
        <row r="122">
          <cell r="A122" t="str">
            <v>Radziejów</v>
          </cell>
          <cell r="B122" t="str">
            <v>'041106</v>
          </cell>
          <cell r="C122">
            <v>2</v>
          </cell>
          <cell r="D122">
            <v>2</v>
          </cell>
          <cell r="E122" t="str">
            <v>'0411</v>
          </cell>
          <cell r="F122" t="str">
            <v>RADZIEJOWSKI</v>
          </cell>
          <cell r="G122" t="str">
            <v>gmina Radziejów (gmina wiejska)</v>
          </cell>
          <cell r="H122">
            <v>4865</v>
          </cell>
          <cell r="I122">
            <v>228.655</v>
          </cell>
          <cell r="J122">
            <v>4420</v>
          </cell>
          <cell r="K122">
            <v>795.6</v>
          </cell>
          <cell r="L122">
            <v>381.88799999999992</v>
          </cell>
          <cell r="M122">
            <v>19.4922</v>
          </cell>
          <cell r="N122">
            <v>0</v>
          </cell>
          <cell r="O122">
            <v>4</v>
          </cell>
        </row>
        <row r="123">
          <cell r="A123" t="str">
            <v>Topólka</v>
          </cell>
          <cell r="B123" t="str">
            <v>'041107</v>
          </cell>
          <cell r="C123">
            <v>2</v>
          </cell>
          <cell r="D123">
            <v>2</v>
          </cell>
          <cell r="E123" t="str">
            <v>'0411</v>
          </cell>
          <cell r="F123" t="str">
            <v>RADZIEJOWSKI</v>
          </cell>
          <cell r="G123" t="str">
            <v>gmina Topólka</v>
          </cell>
          <cell r="H123">
            <v>5716</v>
          </cell>
          <cell r="I123">
            <v>268.65199999999999</v>
          </cell>
          <cell r="J123">
            <v>4887</v>
          </cell>
          <cell r="K123">
            <v>879.66</v>
          </cell>
          <cell r="L123">
            <v>422.2367999999999</v>
          </cell>
          <cell r="M123">
            <v>21.551670000000001</v>
          </cell>
          <cell r="N123">
            <v>0</v>
          </cell>
          <cell r="O123">
            <v>4</v>
          </cell>
        </row>
        <row r="124">
          <cell r="A124" t="str">
            <v>Piotrków Kujawski - obszar wiejski</v>
          </cell>
          <cell r="B124" t="str">
            <v>'041105</v>
          </cell>
          <cell r="C124">
            <v>5</v>
          </cell>
          <cell r="D124">
            <v>2</v>
          </cell>
          <cell r="E124" t="str">
            <v>'0411</v>
          </cell>
          <cell r="F124" t="str">
            <v>RADZIEJOWSKI</v>
          </cell>
          <cell r="G124" t="str">
            <v>Piotrków Kujawski - obszar wiejski</v>
          </cell>
          <cell r="H124">
            <v>10539</v>
          </cell>
          <cell r="I124">
            <v>495.33300000000003</v>
          </cell>
          <cell r="J124">
            <v>5015</v>
          </cell>
          <cell r="K124">
            <v>902.7</v>
          </cell>
          <cell r="L124">
            <v>433.29599999999994</v>
          </cell>
          <cell r="M124">
            <v>22.116150000000001</v>
          </cell>
          <cell r="N124">
            <v>0</v>
          </cell>
          <cell r="O124">
            <v>4</v>
          </cell>
        </row>
        <row r="125">
          <cell r="A125" t="str">
            <v>Dobre</v>
          </cell>
          <cell r="B125" t="str">
            <v>'041103</v>
          </cell>
          <cell r="C125">
            <v>2</v>
          </cell>
          <cell r="D125">
            <v>2</v>
          </cell>
          <cell r="E125" t="str">
            <v>'0411</v>
          </cell>
          <cell r="F125" t="str">
            <v>RADZIEJOWSKI</v>
          </cell>
          <cell r="G125" t="str">
            <v>gmina Dobre</v>
          </cell>
          <cell r="H125">
            <v>5990</v>
          </cell>
          <cell r="I125">
            <v>281.52999999999997</v>
          </cell>
          <cell r="J125">
            <v>5444</v>
          </cell>
          <cell r="K125">
            <v>979.92</v>
          </cell>
          <cell r="L125">
            <v>470.36159999999995</v>
          </cell>
          <cell r="M125">
            <v>24.008040000000001</v>
          </cell>
          <cell r="N125">
            <v>0</v>
          </cell>
          <cell r="O125">
            <v>4</v>
          </cell>
        </row>
        <row r="126">
          <cell r="A126" t="str">
            <v>Piotrków Kujawski - miasto</v>
          </cell>
          <cell r="B126" t="str">
            <v>'041105</v>
          </cell>
          <cell r="C126">
            <v>4</v>
          </cell>
          <cell r="D126">
            <v>1</v>
          </cell>
          <cell r="E126" t="str">
            <v>'0411</v>
          </cell>
          <cell r="F126" t="str">
            <v>RADZIEJOWSKI</v>
          </cell>
          <cell r="G126" t="str">
            <v>Piotrków Kujawski - miasto</v>
          </cell>
          <cell r="I126">
            <v>0</v>
          </cell>
          <cell r="J126">
            <v>4391</v>
          </cell>
          <cell r="K126">
            <v>1097.75</v>
          </cell>
          <cell r="L126">
            <v>625.71749999999997</v>
          </cell>
          <cell r="M126">
            <v>58.180749999999996</v>
          </cell>
          <cell r="N126">
            <v>0</v>
          </cell>
          <cell r="O126">
            <v>4</v>
          </cell>
        </row>
        <row r="127">
          <cell r="A127" t="str">
            <v>Radziejów</v>
          </cell>
          <cell r="B127" t="str">
            <v>'041101</v>
          </cell>
          <cell r="C127">
            <v>1</v>
          </cell>
          <cell r="D127">
            <v>1</v>
          </cell>
          <cell r="E127" t="str">
            <v>'0411</v>
          </cell>
          <cell r="F127" t="str">
            <v>RADZIEJOWSKI</v>
          </cell>
          <cell r="G127" t="str">
            <v>gmina Radziejów (gmina miejska)</v>
          </cell>
          <cell r="H127">
            <v>5775</v>
          </cell>
          <cell r="I127">
            <v>895.125</v>
          </cell>
          <cell r="J127">
            <v>5696</v>
          </cell>
          <cell r="K127">
            <v>1424</v>
          </cell>
          <cell r="L127">
            <v>811.68</v>
          </cell>
          <cell r="M127">
            <v>75.471999999999994</v>
          </cell>
          <cell r="N127">
            <v>0</v>
          </cell>
          <cell r="O127">
            <v>4</v>
          </cell>
        </row>
        <row r="128">
          <cell r="A128" t="str">
            <v>Osięciny</v>
          </cell>
          <cell r="B128" t="str">
            <v>'041104</v>
          </cell>
          <cell r="C128">
            <v>2</v>
          </cell>
          <cell r="D128">
            <v>2</v>
          </cell>
          <cell r="E128" t="str">
            <v>'0411</v>
          </cell>
          <cell r="F128" t="str">
            <v>RADZIEJOWSKI</v>
          </cell>
          <cell r="G128" t="str">
            <v>gmina Osięciny</v>
          </cell>
          <cell r="H128">
            <v>8788</v>
          </cell>
          <cell r="I128">
            <v>413.036</v>
          </cell>
          <cell r="J128">
            <v>8078</v>
          </cell>
          <cell r="K128">
            <v>1454.04</v>
          </cell>
          <cell r="L128">
            <v>697.93919999999991</v>
          </cell>
          <cell r="M128">
            <v>35.623980000000003</v>
          </cell>
          <cell r="N128">
            <v>0</v>
          </cell>
          <cell r="O128">
            <v>4</v>
          </cell>
        </row>
        <row r="129">
          <cell r="A129" t="str">
            <v>miasto Włocławek</v>
          </cell>
          <cell r="B129" t="str">
            <v>'046401</v>
          </cell>
          <cell r="C129">
            <v>1</v>
          </cell>
          <cell r="D129">
            <v>1</v>
          </cell>
          <cell r="E129" t="str">
            <v>'0464</v>
          </cell>
          <cell r="F129" t="str">
            <v>WŁOCŁAWEK</v>
          </cell>
          <cell r="G129" t="str">
            <v>Włocławek</v>
          </cell>
          <cell r="H129">
            <v>123888</v>
          </cell>
          <cell r="I129">
            <v>19202.64</v>
          </cell>
          <cell r="J129">
            <v>116914</v>
          </cell>
          <cell r="K129">
            <v>38581.620000000003</v>
          </cell>
          <cell r="L129">
            <v>21991.523399999998</v>
          </cell>
          <cell r="M129">
            <v>2025.53505</v>
          </cell>
          <cell r="N129">
            <v>0</v>
          </cell>
          <cell r="O129">
            <v>4</v>
          </cell>
        </row>
        <row r="130">
          <cell r="A130" t="str">
            <v>Brześć Kujawski</v>
          </cell>
          <cell r="B130" t="str">
            <v>'041804</v>
          </cell>
          <cell r="C130">
            <v>3</v>
          </cell>
          <cell r="D130">
            <v>0</v>
          </cell>
          <cell r="E130" t="str">
            <v>'0418</v>
          </cell>
          <cell r="F130" t="str">
            <v>WŁOCŁAWSKI</v>
          </cell>
          <cell r="G130" t="str">
            <v>gmina Brześć Kujawski</v>
          </cell>
          <cell r="H130">
            <v>0</v>
          </cell>
          <cell r="I130">
            <v>0</v>
          </cell>
          <cell r="J130">
            <v>0</v>
          </cell>
          <cell r="K130">
            <v>0</v>
          </cell>
          <cell r="L130">
            <v>0</v>
          </cell>
          <cell r="M130">
            <v>0</v>
          </cell>
          <cell r="N130">
            <v>0</v>
          </cell>
          <cell r="O130">
            <v>4</v>
          </cell>
        </row>
        <row r="131">
          <cell r="A131" t="str">
            <v>Chodecz</v>
          </cell>
          <cell r="B131" t="str">
            <v>'041806</v>
          </cell>
          <cell r="C131">
            <v>3</v>
          </cell>
          <cell r="D131">
            <v>0</v>
          </cell>
          <cell r="E131" t="str">
            <v>'0418</v>
          </cell>
          <cell r="F131" t="str">
            <v>WŁOCŁAWSKI</v>
          </cell>
          <cell r="G131" t="str">
            <v>gmina Chodecz</v>
          </cell>
          <cell r="H131">
            <v>0</v>
          </cell>
          <cell r="I131">
            <v>0</v>
          </cell>
          <cell r="J131">
            <v>0</v>
          </cell>
          <cell r="K131">
            <v>0</v>
          </cell>
          <cell r="L131">
            <v>0</v>
          </cell>
          <cell r="M131">
            <v>0</v>
          </cell>
          <cell r="N131">
            <v>0</v>
          </cell>
          <cell r="O131">
            <v>4</v>
          </cell>
        </row>
        <row r="132">
          <cell r="A132" t="str">
            <v>Izbica Kujawska</v>
          </cell>
          <cell r="B132" t="str">
            <v>'041808</v>
          </cell>
          <cell r="C132">
            <v>3</v>
          </cell>
          <cell r="E132" t="str">
            <v>'0418</v>
          </cell>
          <cell r="F132" t="str">
            <v>WŁOCŁAWSKI</v>
          </cell>
          <cell r="G132" t="str">
            <v>gmina Izbica Kujawska</v>
          </cell>
          <cell r="H132">
            <v>0</v>
          </cell>
          <cell r="I132">
            <v>0</v>
          </cell>
          <cell r="J132">
            <v>0</v>
          </cell>
          <cell r="K132">
            <v>0</v>
          </cell>
          <cell r="L132">
            <v>0</v>
          </cell>
          <cell r="M132">
            <v>0</v>
          </cell>
          <cell r="N132">
            <v>0</v>
          </cell>
          <cell r="O132">
            <v>4</v>
          </cell>
        </row>
        <row r="133">
          <cell r="A133" t="str">
            <v>Lubień Kujawski</v>
          </cell>
          <cell r="B133" t="str">
            <v>'041811</v>
          </cell>
          <cell r="C133">
            <v>3</v>
          </cell>
          <cell r="D133">
            <v>0</v>
          </cell>
          <cell r="E133" t="str">
            <v>'0418</v>
          </cell>
          <cell r="F133" t="str">
            <v>WŁOCŁAWSKI</v>
          </cell>
          <cell r="G133" t="str">
            <v>gmina Lubień Kujawski</v>
          </cell>
          <cell r="H133">
            <v>0</v>
          </cell>
          <cell r="I133">
            <v>0</v>
          </cell>
          <cell r="J133">
            <v>0</v>
          </cell>
          <cell r="K133">
            <v>0</v>
          </cell>
          <cell r="L133">
            <v>0</v>
          </cell>
          <cell r="M133">
            <v>0</v>
          </cell>
          <cell r="N133">
            <v>0</v>
          </cell>
          <cell r="O133">
            <v>4</v>
          </cell>
        </row>
        <row r="134">
          <cell r="A134" t="str">
            <v>Lubraniec</v>
          </cell>
          <cell r="B134" t="str">
            <v>'041812</v>
          </cell>
          <cell r="C134">
            <v>3</v>
          </cell>
          <cell r="D134">
            <v>0</v>
          </cell>
          <cell r="E134" t="str">
            <v>'0418</v>
          </cell>
          <cell r="F134" t="str">
            <v>WŁOCŁAWSKI</v>
          </cell>
          <cell r="G134" t="str">
            <v>gmina Lubraniec</v>
          </cell>
          <cell r="H134">
            <v>0</v>
          </cell>
          <cell r="I134">
            <v>0</v>
          </cell>
          <cell r="J134">
            <v>0</v>
          </cell>
          <cell r="K134">
            <v>0</v>
          </cell>
          <cell r="L134">
            <v>0</v>
          </cell>
          <cell r="M134">
            <v>0</v>
          </cell>
          <cell r="N134">
            <v>0</v>
          </cell>
          <cell r="O134">
            <v>4</v>
          </cell>
        </row>
        <row r="135">
          <cell r="A135" t="str">
            <v>Lubień Kujawski - miasto</v>
          </cell>
          <cell r="B135" t="str">
            <v>'041811</v>
          </cell>
          <cell r="C135">
            <v>4</v>
          </cell>
          <cell r="D135">
            <v>1</v>
          </cell>
          <cell r="E135" t="str">
            <v>'0418</v>
          </cell>
          <cell r="F135" t="str">
            <v>WŁOCŁAWSKI</v>
          </cell>
          <cell r="G135" t="str">
            <v>Lubień Kujawski - miasto</v>
          </cell>
          <cell r="H135">
            <v>1396</v>
          </cell>
          <cell r="I135">
            <v>216.38</v>
          </cell>
          <cell r="J135">
            <v>1298</v>
          </cell>
          <cell r="K135">
            <v>324.5</v>
          </cell>
          <cell r="L135">
            <v>184.965</v>
          </cell>
          <cell r="M135">
            <v>17.198499999999999</v>
          </cell>
          <cell r="N135">
            <v>0</v>
          </cell>
          <cell r="O135">
            <v>4</v>
          </cell>
        </row>
        <row r="136">
          <cell r="A136" t="str">
            <v>Chodecz - miasto</v>
          </cell>
          <cell r="B136" t="str">
            <v>'041806</v>
          </cell>
          <cell r="C136">
            <v>4</v>
          </cell>
          <cell r="D136">
            <v>1</v>
          </cell>
          <cell r="E136" t="str">
            <v>'0418</v>
          </cell>
          <cell r="F136" t="str">
            <v>WŁOCŁAWSKI</v>
          </cell>
          <cell r="G136" t="str">
            <v>Chodecz - miasto</v>
          </cell>
          <cell r="H136">
            <v>1927</v>
          </cell>
          <cell r="I136">
            <v>298.685</v>
          </cell>
          <cell r="J136">
            <v>1862</v>
          </cell>
          <cell r="K136">
            <v>465.5</v>
          </cell>
          <cell r="L136">
            <v>265.33499999999998</v>
          </cell>
          <cell r="M136">
            <v>24.671499999999998</v>
          </cell>
          <cell r="N136">
            <v>0</v>
          </cell>
          <cell r="O136">
            <v>4</v>
          </cell>
        </row>
        <row r="137">
          <cell r="A137" t="str">
            <v>Boniewo</v>
          </cell>
          <cell r="B137" t="str">
            <v>'041803</v>
          </cell>
          <cell r="C137">
            <v>2</v>
          </cell>
          <cell r="D137">
            <v>2</v>
          </cell>
          <cell r="E137" t="str">
            <v>'0418</v>
          </cell>
          <cell r="F137" t="str">
            <v>WŁOCŁAWSKI</v>
          </cell>
          <cell r="G137" t="str">
            <v>gmina Boniewo</v>
          </cell>
          <cell r="H137">
            <v>3955</v>
          </cell>
          <cell r="I137">
            <v>185.88499999999999</v>
          </cell>
          <cell r="J137">
            <v>3495</v>
          </cell>
          <cell r="K137">
            <v>629.1</v>
          </cell>
          <cell r="L137">
            <v>301.96799999999996</v>
          </cell>
          <cell r="M137">
            <v>15.41295</v>
          </cell>
          <cell r="N137">
            <v>0</v>
          </cell>
          <cell r="O137">
            <v>4</v>
          </cell>
        </row>
        <row r="138">
          <cell r="A138" t="str">
            <v>Baruchowo</v>
          </cell>
          <cell r="B138" t="str">
            <v>'041802</v>
          </cell>
          <cell r="C138">
            <v>2</v>
          </cell>
          <cell r="D138">
            <v>2</v>
          </cell>
          <cell r="E138" t="str">
            <v>'0418</v>
          </cell>
          <cell r="F138" t="str">
            <v>WŁOCŁAWSKI</v>
          </cell>
          <cell r="G138" t="str">
            <v>gmina Baruchowo</v>
          </cell>
          <cell r="H138">
            <v>3533</v>
          </cell>
          <cell r="I138">
            <v>166.05099999999999</v>
          </cell>
          <cell r="J138">
            <v>3614</v>
          </cell>
          <cell r="K138">
            <v>650.52</v>
          </cell>
          <cell r="L138">
            <v>312.24959999999999</v>
          </cell>
          <cell r="M138">
            <v>15.93774</v>
          </cell>
          <cell r="N138">
            <v>0</v>
          </cell>
          <cell r="O138">
            <v>4</v>
          </cell>
        </row>
        <row r="139">
          <cell r="A139" t="str">
            <v>Izbica Kujawska - miasto</v>
          </cell>
          <cell r="B139" t="str">
            <v>'041808</v>
          </cell>
          <cell r="C139">
            <v>4</v>
          </cell>
          <cell r="D139">
            <v>1</v>
          </cell>
          <cell r="E139" t="str">
            <v>'0418</v>
          </cell>
          <cell r="F139" t="str">
            <v>WŁOCŁAWSKI</v>
          </cell>
          <cell r="G139" t="str">
            <v>Izbica Kujawska - miasto</v>
          </cell>
          <cell r="H139">
            <v>2732</v>
          </cell>
          <cell r="I139">
            <v>423.46</v>
          </cell>
          <cell r="J139">
            <v>2753</v>
          </cell>
          <cell r="K139">
            <v>688.25</v>
          </cell>
          <cell r="L139">
            <v>392.30250000000001</v>
          </cell>
          <cell r="M139">
            <v>36.477249999999998</v>
          </cell>
          <cell r="N139">
            <v>0</v>
          </cell>
          <cell r="O139">
            <v>4</v>
          </cell>
        </row>
        <row r="140">
          <cell r="A140" t="str">
            <v>Kowal</v>
          </cell>
          <cell r="B140" t="str">
            <v>'041809</v>
          </cell>
          <cell r="C140">
            <v>2</v>
          </cell>
          <cell r="D140">
            <v>2</v>
          </cell>
          <cell r="E140" t="str">
            <v>'0418</v>
          </cell>
          <cell r="F140" t="str">
            <v>WŁOCŁAWSKI</v>
          </cell>
          <cell r="G140" t="str">
            <v>gmina Kowal (gmina wiejska)</v>
          </cell>
          <cell r="H140">
            <v>4768</v>
          </cell>
          <cell r="I140">
            <v>224.096</v>
          </cell>
          <cell r="J140">
            <v>3981</v>
          </cell>
          <cell r="K140">
            <v>716.58</v>
          </cell>
          <cell r="L140">
            <v>343.95839999999998</v>
          </cell>
          <cell r="M140">
            <v>17.55621</v>
          </cell>
          <cell r="N140">
            <v>0</v>
          </cell>
          <cell r="O140">
            <v>4</v>
          </cell>
        </row>
        <row r="141">
          <cell r="A141" t="str">
            <v>Chodecz - obszar wiejski</v>
          </cell>
          <cell r="B141" t="str">
            <v>'041806</v>
          </cell>
          <cell r="C141">
            <v>5</v>
          </cell>
          <cell r="D141">
            <v>2</v>
          </cell>
          <cell r="E141" t="str">
            <v>'0418</v>
          </cell>
          <cell r="F141" t="str">
            <v>WŁOCŁAWSKI</v>
          </cell>
          <cell r="G141" t="str">
            <v>Chodecz - obszar wiejski</v>
          </cell>
          <cell r="H141">
            <v>5092</v>
          </cell>
          <cell r="I141">
            <v>239.32400000000001</v>
          </cell>
          <cell r="J141">
            <v>4341</v>
          </cell>
          <cell r="K141">
            <v>781.38</v>
          </cell>
          <cell r="L141">
            <v>375.06239999999997</v>
          </cell>
          <cell r="M141">
            <v>19.143810000000002</v>
          </cell>
          <cell r="N141">
            <v>0</v>
          </cell>
          <cell r="O141">
            <v>4</v>
          </cell>
        </row>
        <row r="142">
          <cell r="A142" t="str">
            <v>Lubraniec - miasto</v>
          </cell>
          <cell r="B142" t="str">
            <v>'041812</v>
          </cell>
          <cell r="C142">
            <v>4</v>
          </cell>
          <cell r="D142">
            <v>1</v>
          </cell>
          <cell r="E142" t="str">
            <v>'0418</v>
          </cell>
          <cell r="F142" t="str">
            <v>WŁOCŁAWSKI</v>
          </cell>
          <cell r="G142" t="str">
            <v>Lubraniec - miasto</v>
          </cell>
          <cell r="H142">
            <v>3310</v>
          </cell>
          <cell r="I142">
            <v>513.04999999999995</v>
          </cell>
          <cell r="J142">
            <v>3130</v>
          </cell>
          <cell r="K142">
            <v>782.5</v>
          </cell>
          <cell r="L142">
            <v>446.02499999999998</v>
          </cell>
          <cell r="M142">
            <v>41.472499999999997</v>
          </cell>
          <cell r="N142">
            <v>0</v>
          </cell>
          <cell r="O142">
            <v>4</v>
          </cell>
        </row>
        <row r="143">
          <cell r="A143" t="str">
            <v>Lubanie</v>
          </cell>
          <cell r="B143" t="str">
            <v>'041810</v>
          </cell>
          <cell r="C143">
            <v>2</v>
          </cell>
          <cell r="D143">
            <v>2</v>
          </cell>
          <cell r="E143" t="str">
            <v>'0418</v>
          </cell>
          <cell r="F143" t="str">
            <v>WŁOCŁAWSKI</v>
          </cell>
          <cell r="G143" t="str">
            <v>gmina Lubanie</v>
          </cell>
          <cell r="H143">
            <v>4829</v>
          </cell>
          <cell r="I143">
            <v>226.96299999999999</v>
          </cell>
          <cell r="J143">
            <v>4638</v>
          </cell>
          <cell r="K143">
            <v>834.84</v>
          </cell>
          <cell r="L143">
            <v>400.72319999999996</v>
          </cell>
          <cell r="M143">
            <v>20.453580000000002</v>
          </cell>
          <cell r="N143">
            <v>0</v>
          </cell>
          <cell r="O143">
            <v>4</v>
          </cell>
        </row>
        <row r="144">
          <cell r="A144" t="str">
            <v>Kowal</v>
          </cell>
          <cell r="B144" t="str">
            <v>'041801</v>
          </cell>
          <cell r="C144">
            <v>1</v>
          </cell>
          <cell r="D144">
            <v>1</v>
          </cell>
          <cell r="E144" t="str">
            <v>'0418</v>
          </cell>
          <cell r="F144" t="str">
            <v>WŁOCŁAWSKI</v>
          </cell>
          <cell r="G144" t="str">
            <v>gmina Kowal (gmina miejska)</v>
          </cell>
          <cell r="H144">
            <v>3042</v>
          </cell>
          <cell r="I144">
            <v>471.51</v>
          </cell>
          <cell r="J144">
            <v>3488</v>
          </cell>
          <cell r="K144">
            <v>872</v>
          </cell>
          <cell r="L144">
            <v>497.04</v>
          </cell>
          <cell r="M144">
            <v>46.216000000000001</v>
          </cell>
          <cell r="N144">
            <v>0</v>
          </cell>
          <cell r="O144">
            <v>4</v>
          </cell>
        </row>
        <row r="145">
          <cell r="A145" t="str">
            <v>Izbica Kujawska - obszar wiejski</v>
          </cell>
          <cell r="B145" t="str">
            <v>'041808</v>
          </cell>
          <cell r="C145">
            <v>5</v>
          </cell>
          <cell r="D145">
            <v>2</v>
          </cell>
          <cell r="E145" t="str">
            <v>'0418</v>
          </cell>
          <cell r="F145" t="str">
            <v>WŁOCŁAWSKI</v>
          </cell>
          <cell r="G145" t="str">
            <v>Izbica Kujawska - obszar wiejski</v>
          </cell>
          <cell r="H145">
            <v>5676</v>
          </cell>
          <cell r="I145">
            <v>266.77199999999999</v>
          </cell>
          <cell r="J145">
            <v>5168</v>
          </cell>
          <cell r="K145">
            <v>930.24</v>
          </cell>
          <cell r="L145">
            <v>446.51519999999994</v>
          </cell>
          <cell r="M145">
            <v>22.790880000000001</v>
          </cell>
          <cell r="N145">
            <v>0</v>
          </cell>
          <cell r="O145">
            <v>4</v>
          </cell>
        </row>
        <row r="146">
          <cell r="A146" t="str">
            <v>Lubień Kujawski - obszar wiejski</v>
          </cell>
          <cell r="B146" t="str">
            <v>'041811</v>
          </cell>
          <cell r="C146">
            <v>5</v>
          </cell>
          <cell r="D146">
            <v>2</v>
          </cell>
          <cell r="E146" t="str">
            <v>'0418</v>
          </cell>
          <cell r="F146" t="str">
            <v>WŁOCŁAWSKI</v>
          </cell>
          <cell r="G146" t="str">
            <v>Lubień Kujawski - obszar wiejski</v>
          </cell>
          <cell r="H146">
            <v>7094</v>
          </cell>
          <cell r="I146">
            <v>333.41800000000001</v>
          </cell>
          <cell r="J146">
            <v>6019</v>
          </cell>
          <cell r="K146">
            <v>1083.42</v>
          </cell>
          <cell r="L146">
            <v>520.04160000000002</v>
          </cell>
          <cell r="M146">
            <v>26.543790000000001</v>
          </cell>
          <cell r="N146">
            <v>0</v>
          </cell>
          <cell r="O146">
            <v>4</v>
          </cell>
        </row>
        <row r="147">
          <cell r="A147" t="str">
            <v>Włocławek</v>
          </cell>
          <cell r="B147" t="str">
            <v>'041813</v>
          </cell>
          <cell r="C147">
            <v>2</v>
          </cell>
          <cell r="D147">
            <v>2</v>
          </cell>
          <cell r="E147" t="str">
            <v>'0418</v>
          </cell>
          <cell r="F147" t="str">
            <v>WŁOCŁAWSKI</v>
          </cell>
          <cell r="G147" t="str">
            <v>gmina Włocławek (gmina wiejska)</v>
          </cell>
          <cell r="H147">
            <v>6092</v>
          </cell>
          <cell r="I147">
            <v>286.32400000000001</v>
          </cell>
          <cell r="J147">
            <v>6205</v>
          </cell>
          <cell r="K147">
            <v>1116.9000000000001</v>
          </cell>
          <cell r="L147">
            <v>536.11199999999997</v>
          </cell>
          <cell r="M147">
            <v>27.364050000000002</v>
          </cell>
          <cell r="N147">
            <v>0</v>
          </cell>
          <cell r="O147">
            <v>4</v>
          </cell>
        </row>
        <row r="148">
          <cell r="A148" t="str">
            <v>Brześć Kujawski - miasto</v>
          </cell>
          <cell r="B148" t="str">
            <v>'041804</v>
          </cell>
          <cell r="C148">
            <v>4</v>
          </cell>
          <cell r="D148">
            <v>1</v>
          </cell>
          <cell r="E148" t="str">
            <v>'0418</v>
          </cell>
          <cell r="F148" t="str">
            <v>WŁOCŁAWSKI</v>
          </cell>
          <cell r="G148" t="str">
            <v>Brześć Kujawski - miasto</v>
          </cell>
          <cell r="H148">
            <v>4676</v>
          </cell>
          <cell r="I148">
            <v>724.78</v>
          </cell>
          <cell r="J148">
            <v>4603</v>
          </cell>
          <cell r="K148">
            <v>1150.75</v>
          </cell>
          <cell r="L148">
            <v>655.92750000000001</v>
          </cell>
          <cell r="M148">
            <v>60.989750000000001</v>
          </cell>
          <cell r="N148">
            <v>0</v>
          </cell>
          <cell r="O148">
            <v>4</v>
          </cell>
        </row>
        <row r="149">
          <cell r="A149" t="str">
            <v>Lubraniec - obszar wiejski</v>
          </cell>
          <cell r="B149" t="str">
            <v>'041812</v>
          </cell>
          <cell r="C149">
            <v>5</v>
          </cell>
          <cell r="D149">
            <v>2</v>
          </cell>
          <cell r="E149" t="str">
            <v>'0418</v>
          </cell>
          <cell r="F149" t="str">
            <v>WŁOCŁAWSKI</v>
          </cell>
          <cell r="G149" t="str">
            <v>Lubraniec - obszar wiejski</v>
          </cell>
          <cell r="H149">
            <v>7698</v>
          </cell>
          <cell r="I149">
            <v>361.80599999999998</v>
          </cell>
          <cell r="J149">
            <v>6716</v>
          </cell>
          <cell r="K149">
            <v>1208.8800000000001</v>
          </cell>
          <cell r="L149">
            <v>580.26239999999996</v>
          </cell>
          <cell r="M149">
            <v>29.617560000000005</v>
          </cell>
          <cell r="N149">
            <v>0</v>
          </cell>
          <cell r="O149">
            <v>4</v>
          </cell>
        </row>
        <row r="150">
          <cell r="A150" t="str">
            <v>Brześć Kujawski - obszar wiejski</v>
          </cell>
          <cell r="B150" t="str">
            <v>'041804</v>
          </cell>
          <cell r="C150">
            <v>5</v>
          </cell>
          <cell r="D150">
            <v>2</v>
          </cell>
          <cell r="E150" t="str">
            <v>'0418</v>
          </cell>
          <cell r="F150" t="str">
            <v>WŁOCŁAWSKI</v>
          </cell>
          <cell r="G150" t="str">
            <v>Brześć Kujawski - obszar wiejski</v>
          </cell>
          <cell r="H150">
            <v>6813</v>
          </cell>
          <cell r="I150">
            <v>320.21100000000001</v>
          </cell>
          <cell r="J150">
            <v>6768</v>
          </cell>
          <cell r="K150">
            <v>1218.24</v>
          </cell>
          <cell r="L150">
            <v>584.75519999999995</v>
          </cell>
          <cell r="M150">
            <v>29.846880000000002</v>
          </cell>
          <cell r="N150">
            <v>0</v>
          </cell>
          <cell r="O150">
            <v>4</v>
          </cell>
        </row>
        <row r="151">
          <cell r="A151" t="str">
            <v>Choceń</v>
          </cell>
          <cell r="B151" t="str">
            <v>'041805</v>
          </cell>
          <cell r="C151">
            <v>2</v>
          </cell>
          <cell r="D151">
            <v>2</v>
          </cell>
          <cell r="E151" t="str">
            <v>'0418</v>
          </cell>
          <cell r="F151" t="str">
            <v>WŁOCŁAWSKI</v>
          </cell>
          <cell r="G151" t="str">
            <v>gmina Choceń</v>
          </cell>
          <cell r="H151">
            <v>8214</v>
          </cell>
          <cell r="I151">
            <v>386.05799999999999</v>
          </cell>
          <cell r="J151">
            <v>7857</v>
          </cell>
          <cell r="K151">
            <v>1414.26</v>
          </cell>
          <cell r="L151">
            <v>678.84479999999996</v>
          </cell>
          <cell r="M151">
            <v>34.649370000000005</v>
          </cell>
          <cell r="N151">
            <v>0</v>
          </cell>
          <cell r="O151">
            <v>4</v>
          </cell>
        </row>
        <row r="152">
          <cell r="A152" t="str">
            <v>Nieszawa</v>
          </cell>
          <cell r="B152" t="str">
            <v>'040103</v>
          </cell>
          <cell r="C152">
            <v>1</v>
          </cell>
          <cell r="D152">
            <v>1</v>
          </cell>
          <cell r="E152" t="str">
            <v>'0401</v>
          </cell>
          <cell r="F152" t="str">
            <v>ALEKSANDROWSKI</v>
          </cell>
          <cell r="G152" t="str">
            <v>gmina Nieszawa</v>
          </cell>
          <cell r="H152">
            <v>2073</v>
          </cell>
          <cell r="I152">
            <v>321.315</v>
          </cell>
          <cell r="J152">
            <v>1990</v>
          </cell>
          <cell r="K152">
            <v>497.5</v>
          </cell>
          <cell r="L152">
            <v>283.57499999999999</v>
          </cell>
          <cell r="M152">
            <v>26.3675</v>
          </cell>
          <cell r="N152">
            <v>0</v>
          </cell>
          <cell r="O152">
            <v>5</v>
          </cell>
        </row>
        <row r="153">
          <cell r="A153" t="str">
            <v>Raciążek</v>
          </cell>
          <cell r="B153" t="str">
            <v>'040107</v>
          </cell>
          <cell r="C153">
            <v>2</v>
          </cell>
          <cell r="D153">
            <v>2</v>
          </cell>
          <cell r="E153" t="str">
            <v>'0401</v>
          </cell>
          <cell r="F153" t="str">
            <v>ALEKSANDROWSKI</v>
          </cell>
          <cell r="G153" t="str">
            <v>gmina Raciążek</v>
          </cell>
          <cell r="H153">
            <v>2906</v>
          </cell>
          <cell r="I153">
            <v>136.58199999999999</v>
          </cell>
          <cell r="J153">
            <v>3158</v>
          </cell>
          <cell r="K153">
            <v>568.44000000000005</v>
          </cell>
          <cell r="L153">
            <v>272.85119999999995</v>
          </cell>
          <cell r="M153">
            <v>13.926780000000003</v>
          </cell>
          <cell r="N153">
            <v>0</v>
          </cell>
          <cell r="O153">
            <v>5</v>
          </cell>
        </row>
        <row r="154">
          <cell r="A154" t="str">
            <v>Koneck</v>
          </cell>
          <cell r="B154" t="str">
            <v>'040106</v>
          </cell>
          <cell r="C154">
            <v>2</v>
          </cell>
          <cell r="D154">
            <v>2</v>
          </cell>
          <cell r="E154" t="str">
            <v>'0401</v>
          </cell>
          <cell r="F154" t="str">
            <v>ALEKSANDROWSKI</v>
          </cell>
          <cell r="G154" t="str">
            <v>gmina Koneck</v>
          </cell>
          <cell r="H154">
            <v>3836</v>
          </cell>
          <cell r="I154">
            <v>180.292</v>
          </cell>
          <cell r="J154">
            <v>3347</v>
          </cell>
          <cell r="K154">
            <v>602.46</v>
          </cell>
          <cell r="L154">
            <v>289.18079999999998</v>
          </cell>
          <cell r="M154">
            <v>14.760270000000002</v>
          </cell>
          <cell r="N154">
            <v>0</v>
          </cell>
          <cell r="O154">
            <v>5</v>
          </cell>
        </row>
        <row r="155">
          <cell r="A155" t="str">
            <v>Zakrzewo</v>
          </cell>
          <cell r="B155" t="str">
            <v>'040109</v>
          </cell>
          <cell r="C155">
            <v>2</v>
          </cell>
          <cell r="D155">
            <v>2</v>
          </cell>
          <cell r="E155" t="str">
            <v>'0401</v>
          </cell>
          <cell r="F155" t="str">
            <v>ALEKSANDROWSKI</v>
          </cell>
          <cell r="G155" t="str">
            <v>gmina Zakrzewo</v>
          </cell>
          <cell r="H155">
            <v>3995</v>
          </cell>
          <cell r="I155">
            <v>187.76499999999999</v>
          </cell>
          <cell r="J155">
            <v>3551</v>
          </cell>
          <cell r="K155">
            <v>639.17999999999995</v>
          </cell>
          <cell r="L155">
            <v>306.80639999999994</v>
          </cell>
          <cell r="M155">
            <v>15.65991</v>
          </cell>
          <cell r="N155">
            <v>0</v>
          </cell>
          <cell r="O155">
            <v>5</v>
          </cell>
        </row>
        <row r="156">
          <cell r="A156" t="str">
            <v>Waganiec</v>
          </cell>
          <cell r="B156" t="str">
            <v>'040108</v>
          </cell>
          <cell r="C156">
            <v>2</v>
          </cell>
          <cell r="D156">
            <v>2</v>
          </cell>
          <cell r="E156" t="str">
            <v>'0401</v>
          </cell>
          <cell r="F156" t="str">
            <v>ALEKSANDROWSKI</v>
          </cell>
          <cell r="G156" t="str">
            <v>gmina Waganiec</v>
          </cell>
          <cell r="H156">
            <v>4705</v>
          </cell>
          <cell r="I156">
            <v>221.13499999999999</v>
          </cell>
          <cell r="J156">
            <v>4410</v>
          </cell>
          <cell r="K156">
            <v>793.8</v>
          </cell>
          <cell r="L156">
            <v>381.02399999999994</v>
          </cell>
          <cell r="M156">
            <v>19.4481</v>
          </cell>
          <cell r="N156">
            <v>0</v>
          </cell>
          <cell r="O156">
            <v>5</v>
          </cell>
        </row>
        <row r="157">
          <cell r="A157" t="str">
            <v>Aleksandrów Kujawski</v>
          </cell>
          <cell r="B157" t="str">
            <v>'040104</v>
          </cell>
          <cell r="C157">
            <v>2</v>
          </cell>
          <cell r="D157">
            <v>2</v>
          </cell>
          <cell r="E157" t="str">
            <v>'0401</v>
          </cell>
          <cell r="F157" t="str">
            <v>ALEKSANDROWSKI</v>
          </cell>
          <cell r="G157" t="str">
            <v>gmina Aleksandrów Kujawski (gmina wiejska)</v>
          </cell>
          <cell r="H157">
            <v>10213</v>
          </cell>
          <cell r="I157">
            <v>480.01100000000002</v>
          </cell>
          <cell r="J157">
            <v>11266</v>
          </cell>
          <cell r="K157">
            <v>2027.88</v>
          </cell>
          <cell r="L157">
            <v>973.38239999999996</v>
          </cell>
          <cell r="M157">
            <v>49.683060000000005</v>
          </cell>
          <cell r="N157">
            <v>0</v>
          </cell>
          <cell r="O157">
            <v>5</v>
          </cell>
        </row>
        <row r="158">
          <cell r="A158" t="str">
            <v>Ciechocinek</v>
          </cell>
          <cell r="B158" t="str">
            <v>'040102</v>
          </cell>
          <cell r="C158">
            <v>1</v>
          </cell>
          <cell r="D158">
            <v>1</v>
          </cell>
          <cell r="E158" t="str">
            <v>'0401</v>
          </cell>
          <cell r="F158" t="str">
            <v>ALEKSANDROWSKI</v>
          </cell>
          <cell r="G158" t="str">
            <v>gmina Ciechocinek</v>
          </cell>
          <cell r="H158">
            <v>11337</v>
          </cell>
          <cell r="I158">
            <v>1757.2349999999999</v>
          </cell>
          <cell r="J158">
            <v>10841</v>
          </cell>
          <cell r="K158">
            <v>2710.25</v>
          </cell>
          <cell r="L158">
            <v>1544.8425</v>
          </cell>
          <cell r="M158">
            <v>143.64324999999999</v>
          </cell>
          <cell r="N158">
            <v>0</v>
          </cell>
          <cell r="O158">
            <v>5</v>
          </cell>
        </row>
        <row r="159">
          <cell r="A159" t="str">
            <v>Aleksandrów Kujawski</v>
          </cell>
          <cell r="B159" t="str">
            <v>'040101</v>
          </cell>
          <cell r="C159">
            <v>1</v>
          </cell>
          <cell r="D159">
            <v>1</v>
          </cell>
          <cell r="E159" t="str">
            <v>'0401</v>
          </cell>
          <cell r="F159" t="str">
            <v>ALEKSANDROWSKI</v>
          </cell>
          <cell r="G159" t="str">
            <v>gmina Aleksandrów Kujawski (gmina miejska)</v>
          </cell>
          <cell r="H159">
            <v>12871</v>
          </cell>
          <cell r="I159">
            <v>1995.0050000000001</v>
          </cell>
          <cell r="J159">
            <v>12275</v>
          </cell>
          <cell r="K159">
            <v>3068.75</v>
          </cell>
          <cell r="L159">
            <v>1749.1875</v>
          </cell>
          <cell r="M159">
            <v>162.64374999999998</v>
          </cell>
          <cell r="N159">
            <v>0</v>
          </cell>
          <cell r="O159">
            <v>5</v>
          </cell>
        </row>
        <row r="160">
          <cell r="A160" t="str">
            <v>Koronowo</v>
          </cell>
          <cell r="B160" t="str">
            <v>'040304</v>
          </cell>
          <cell r="C160">
            <v>3</v>
          </cell>
          <cell r="D160">
            <v>0</v>
          </cell>
          <cell r="E160" t="str">
            <v>'0403</v>
          </cell>
          <cell r="F160" t="str">
            <v>BYDGOSKI</v>
          </cell>
          <cell r="G160" t="str">
            <v>gmina Koronowo</v>
          </cell>
          <cell r="H160">
            <v>0</v>
          </cell>
          <cell r="I160">
            <v>0</v>
          </cell>
          <cell r="J160">
            <v>0</v>
          </cell>
          <cell r="K160">
            <v>0</v>
          </cell>
          <cell r="L160">
            <v>0</v>
          </cell>
          <cell r="M160">
            <v>0</v>
          </cell>
          <cell r="N160">
            <v>0</v>
          </cell>
          <cell r="O160">
            <v>5</v>
          </cell>
        </row>
        <row r="161">
          <cell r="A161" t="str">
            <v>Solec Kujawski</v>
          </cell>
          <cell r="B161" t="str">
            <v>'040308</v>
          </cell>
          <cell r="C161">
            <v>3</v>
          </cell>
          <cell r="D161">
            <v>0</v>
          </cell>
          <cell r="E161" t="str">
            <v>'0403</v>
          </cell>
          <cell r="F161" t="str">
            <v>BYDGOSKI</v>
          </cell>
          <cell r="G161" t="str">
            <v>gmina Solec Kujawski</v>
          </cell>
          <cell r="H161">
            <v>0</v>
          </cell>
          <cell r="I161">
            <v>0</v>
          </cell>
          <cell r="J161">
            <v>0</v>
          </cell>
          <cell r="K161">
            <v>0</v>
          </cell>
          <cell r="L161">
            <v>0</v>
          </cell>
          <cell r="M161">
            <v>0</v>
          </cell>
          <cell r="N161">
            <v>0</v>
          </cell>
          <cell r="O161">
            <v>5</v>
          </cell>
        </row>
        <row r="162">
          <cell r="A162" t="str">
            <v>Solec Kujawski - obszar wiejski</v>
          </cell>
          <cell r="B162" t="str">
            <v>'040308</v>
          </cell>
          <cell r="C162">
            <v>5</v>
          </cell>
          <cell r="D162">
            <v>2</v>
          </cell>
          <cell r="E162" t="str">
            <v>'0403</v>
          </cell>
          <cell r="F162" t="str">
            <v>BYDGOSKI</v>
          </cell>
          <cell r="G162" t="str">
            <v>Solec Kujawski - obszar wiejski</v>
          </cell>
          <cell r="H162">
            <v>1113</v>
          </cell>
          <cell r="I162">
            <v>52.311</v>
          </cell>
          <cell r="J162">
            <v>1081</v>
          </cell>
          <cell r="K162">
            <v>194.58</v>
          </cell>
          <cell r="L162">
            <v>93.398399999999995</v>
          </cell>
          <cell r="M162">
            <v>4.7672100000000004</v>
          </cell>
          <cell r="N162">
            <v>0</v>
          </cell>
          <cell r="O162">
            <v>5</v>
          </cell>
        </row>
        <row r="163">
          <cell r="A163" t="str">
            <v>Dąbrowa Chełmińska</v>
          </cell>
          <cell r="B163" t="str">
            <v>'040302</v>
          </cell>
          <cell r="C163">
            <v>2</v>
          </cell>
          <cell r="D163">
            <v>2</v>
          </cell>
          <cell r="E163" t="str">
            <v>'0403</v>
          </cell>
          <cell r="F163" t="str">
            <v>BYDGOSKI</v>
          </cell>
          <cell r="G163" t="str">
            <v>gmina Dąbrowa Chełmińska</v>
          </cell>
          <cell r="H163">
            <v>6652</v>
          </cell>
          <cell r="I163">
            <v>312.64400000000001</v>
          </cell>
          <cell r="J163">
            <v>7673</v>
          </cell>
          <cell r="K163">
            <v>1381.14</v>
          </cell>
          <cell r="L163">
            <v>662.94719999999995</v>
          </cell>
          <cell r="M163">
            <v>33.837930000000007</v>
          </cell>
          <cell r="N163">
            <v>0</v>
          </cell>
          <cell r="O163">
            <v>5</v>
          </cell>
        </row>
        <row r="164">
          <cell r="A164" t="str">
            <v>Nowa Wieś Wielka</v>
          </cell>
          <cell r="B164" t="str">
            <v>'040305</v>
          </cell>
          <cell r="C164">
            <v>2</v>
          </cell>
          <cell r="D164">
            <v>2</v>
          </cell>
          <cell r="E164" t="str">
            <v>'0403</v>
          </cell>
          <cell r="F164" t="str">
            <v>BYDGOSKI</v>
          </cell>
          <cell r="G164" t="str">
            <v>gmina Nowa Wieś Wielka</v>
          </cell>
          <cell r="H164">
            <v>6568</v>
          </cell>
          <cell r="I164">
            <v>308.69600000000003</v>
          </cell>
          <cell r="J164">
            <v>9067</v>
          </cell>
          <cell r="K164">
            <v>1632.06</v>
          </cell>
          <cell r="L164">
            <v>783.38879999999995</v>
          </cell>
          <cell r="M164">
            <v>39.985469999999999</v>
          </cell>
          <cell r="N164">
            <v>0</v>
          </cell>
          <cell r="O164">
            <v>5</v>
          </cell>
        </row>
        <row r="165">
          <cell r="A165" t="str">
            <v>Sicienko</v>
          </cell>
          <cell r="B165" t="str">
            <v>'040307</v>
          </cell>
          <cell r="C165">
            <v>2</v>
          </cell>
          <cell r="D165">
            <v>2</v>
          </cell>
          <cell r="E165" t="str">
            <v>'0403</v>
          </cell>
          <cell r="F165" t="str">
            <v>BYDGOSKI</v>
          </cell>
          <cell r="G165" t="str">
            <v>gmina Sicienko</v>
          </cell>
          <cell r="H165">
            <v>7477</v>
          </cell>
          <cell r="I165">
            <v>351.41899999999998</v>
          </cell>
          <cell r="J165">
            <v>9441</v>
          </cell>
          <cell r="K165">
            <v>1699.38</v>
          </cell>
          <cell r="L165">
            <v>815.7023999999999</v>
          </cell>
          <cell r="M165">
            <v>41.634810000000002</v>
          </cell>
          <cell r="N165">
            <v>0</v>
          </cell>
          <cell r="O165">
            <v>5</v>
          </cell>
        </row>
        <row r="166">
          <cell r="A166" t="str">
            <v>Dobrcz</v>
          </cell>
          <cell r="B166" t="str">
            <v>'040303</v>
          </cell>
          <cell r="C166">
            <v>2</v>
          </cell>
          <cell r="D166">
            <v>2</v>
          </cell>
          <cell r="E166" t="str">
            <v>'0403</v>
          </cell>
          <cell r="F166" t="str">
            <v>BYDGOSKI</v>
          </cell>
          <cell r="G166" t="str">
            <v>gmina Dobrcz</v>
          </cell>
          <cell r="H166">
            <v>8421</v>
          </cell>
          <cell r="I166">
            <v>395.78699999999998</v>
          </cell>
          <cell r="J166">
            <v>9900</v>
          </cell>
          <cell r="K166">
            <v>1782</v>
          </cell>
          <cell r="L166">
            <v>855.3599999999999</v>
          </cell>
          <cell r="M166">
            <v>43.658999999999999</v>
          </cell>
          <cell r="N166">
            <v>0</v>
          </cell>
          <cell r="O166">
            <v>5</v>
          </cell>
        </row>
        <row r="167">
          <cell r="A167" t="str">
            <v>Osielsko</v>
          </cell>
          <cell r="B167" t="str">
            <v>'040306</v>
          </cell>
          <cell r="C167">
            <v>2</v>
          </cell>
          <cell r="D167">
            <v>2</v>
          </cell>
          <cell r="E167" t="str">
            <v>'0403</v>
          </cell>
          <cell r="F167" t="str">
            <v>BYDGOSKI</v>
          </cell>
          <cell r="G167" t="str">
            <v>gmina Osielsko</v>
          </cell>
          <cell r="H167">
            <v>5792</v>
          </cell>
          <cell r="I167">
            <v>272.22399999999999</v>
          </cell>
          <cell r="J167">
            <v>11284</v>
          </cell>
          <cell r="K167">
            <v>2031.12</v>
          </cell>
          <cell r="L167">
            <v>974.93759999999986</v>
          </cell>
          <cell r="M167">
            <v>49.762439999999998</v>
          </cell>
          <cell r="N167">
            <v>0</v>
          </cell>
          <cell r="O167">
            <v>5</v>
          </cell>
        </row>
        <row r="168">
          <cell r="A168" t="str">
            <v>Koronowo - obszar wiejski</v>
          </cell>
          <cell r="B168" t="str">
            <v>'040304</v>
          </cell>
          <cell r="C168">
            <v>5</v>
          </cell>
          <cell r="D168">
            <v>2</v>
          </cell>
          <cell r="E168" t="str">
            <v>'0403</v>
          </cell>
          <cell r="F168" t="str">
            <v>BYDGOSKI</v>
          </cell>
          <cell r="G168" t="str">
            <v>Koronowo - obszar wiejski</v>
          </cell>
          <cell r="H168">
            <v>12481</v>
          </cell>
          <cell r="I168">
            <v>586.60699999999997</v>
          </cell>
          <cell r="J168">
            <v>12719</v>
          </cell>
          <cell r="K168">
            <v>2289.42</v>
          </cell>
          <cell r="L168">
            <v>1098.9215999999999</v>
          </cell>
          <cell r="M168">
            <v>56.090790000000005</v>
          </cell>
          <cell r="N168">
            <v>0</v>
          </cell>
          <cell r="O168">
            <v>5</v>
          </cell>
        </row>
        <row r="169">
          <cell r="A169" t="str">
            <v>Koronowo - miasto</v>
          </cell>
          <cell r="B169" t="str">
            <v>'040304</v>
          </cell>
          <cell r="C169">
            <v>4</v>
          </cell>
          <cell r="D169">
            <v>1</v>
          </cell>
          <cell r="E169" t="str">
            <v>'0403</v>
          </cell>
          <cell r="F169" t="str">
            <v>BYDGOSKI</v>
          </cell>
          <cell r="G169" t="str">
            <v>Koronowo - miasto</v>
          </cell>
          <cell r="H169">
            <v>10532</v>
          </cell>
          <cell r="I169">
            <v>1632.46</v>
          </cell>
          <cell r="J169">
            <v>11029</v>
          </cell>
          <cell r="K169">
            <v>2757.25</v>
          </cell>
          <cell r="L169">
            <v>1571.6324999999999</v>
          </cell>
          <cell r="M169">
            <v>146.13425000000001</v>
          </cell>
          <cell r="N169">
            <v>0</v>
          </cell>
          <cell r="O169">
            <v>5</v>
          </cell>
        </row>
        <row r="170">
          <cell r="A170" t="str">
            <v>Białe Błota</v>
          </cell>
          <cell r="B170" t="str">
            <v>'040301</v>
          </cell>
          <cell r="C170">
            <v>2</v>
          </cell>
          <cell r="D170">
            <v>2</v>
          </cell>
          <cell r="E170" t="str">
            <v>'0403</v>
          </cell>
          <cell r="F170" t="str">
            <v>BYDGOSKI</v>
          </cell>
          <cell r="G170" t="str">
            <v>gmina Białe Błota</v>
          </cell>
          <cell r="H170">
            <v>9078</v>
          </cell>
          <cell r="I170">
            <v>426.666</v>
          </cell>
          <cell r="J170">
            <v>17102</v>
          </cell>
          <cell r="K170">
            <v>3078.36</v>
          </cell>
          <cell r="L170">
            <v>1477.6127999999999</v>
          </cell>
          <cell r="M170">
            <v>75.419820000000001</v>
          </cell>
          <cell r="N170">
            <v>0</v>
          </cell>
          <cell r="O170">
            <v>5</v>
          </cell>
        </row>
        <row r="171">
          <cell r="A171" t="str">
            <v>Solec Kujawski - miasto</v>
          </cell>
          <cell r="B171" t="str">
            <v>'040308</v>
          </cell>
          <cell r="C171">
            <v>4</v>
          </cell>
          <cell r="D171">
            <v>1</v>
          </cell>
          <cell r="E171" t="str">
            <v>'0403</v>
          </cell>
          <cell r="F171" t="str">
            <v>BYDGOSKI</v>
          </cell>
          <cell r="G171" t="str">
            <v>Solec Kujawski - miasto</v>
          </cell>
          <cell r="H171">
            <v>14491</v>
          </cell>
          <cell r="I171">
            <v>2246.105</v>
          </cell>
          <cell r="J171">
            <v>15328</v>
          </cell>
          <cell r="K171">
            <v>3832</v>
          </cell>
          <cell r="L171">
            <v>2184.2399999999998</v>
          </cell>
          <cell r="M171">
            <v>203.096</v>
          </cell>
          <cell r="N171">
            <v>0</v>
          </cell>
          <cell r="O171">
            <v>5</v>
          </cell>
        </row>
        <row r="172">
          <cell r="A172" t="str">
            <v>miasto Bydgoszcz</v>
          </cell>
          <cell r="B172" t="str">
            <v>'046101</v>
          </cell>
          <cell r="C172">
            <v>1</v>
          </cell>
          <cell r="D172">
            <v>1</v>
          </cell>
          <cell r="E172" t="str">
            <v>'0461</v>
          </cell>
          <cell r="F172" t="str">
            <v>BYDGOSZCZ</v>
          </cell>
          <cell r="G172" t="str">
            <v>Bydgoszcz</v>
          </cell>
          <cell r="H172">
            <v>380835</v>
          </cell>
          <cell r="I172">
            <v>59029.425000000003</v>
          </cell>
          <cell r="J172">
            <v>356177</v>
          </cell>
          <cell r="K172">
            <v>117538.41</v>
          </cell>
          <cell r="L172">
            <v>66996.893700000001</v>
          </cell>
          <cell r="M172">
            <v>6170.766525</v>
          </cell>
          <cell r="N172">
            <v>0</v>
          </cell>
          <cell r="O172">
            <v>5</v>
          </cell>
        </row>
        <row r="173">
          <cell r="A173" t="str">
            <v>Gniewkowo</v>
          </cell>
          <cell r="B173" t="str">
            <v>'040703</v>
          </cell>
          <cell r="C173">
            <v>3</v>
          </cell>
          <cell r="D173">
            <v>0</v>
          </cell>
          <cell r="E173" t="str">
            <v>'0407</v>
          </cell>
          <cell r="F173" t="str">
            <v>INOWROCŁAWSKI</v>
          </cell>
          <cell r="G173" t="str">
            <v>gmina Gniewkowo</v>
          </cell>
          <cell r="H173">
            <v>0</v>
          </cell>
          <cell r="I173">
            <v>0</v>
          </cell>
          <cell r="J173">
            <v>0</v>
          </cell>
          <cell r="K173">
            <v>0</v>
          </cell>
          <cell r="L173">
            <v>0</v>
          </cell>
          <cell r="M173">
            <v>0</v>
          </cell>
          <cell r="N173">
            <v>0</v>
          </cell>
          <cell r="O173">
            <v>5</v>
          </cell>
        </row>
        <row r="174">
          <cell r="A174" t="str">
            <v>Rojewo</v>
          </cell>
          <cell r="B174" t="str">
            <v>'040708</v>
          </cell>
          <cell r="C174">
            <v>2</v>
          </cell>
          <cell r="D174">
            <v>2</v>
          </cell>
          <cell r="E174" t="str">
            <v>'0407</v>
          </cell>
          <cell r="F174" t="str">
            <v>INOWROCŁAWSKI</v>
          </cell>
          <cell r="G174" t="str">
            <v>gmina Rojewo</v>
          </cell>
          <cell r="H174">
            <v>4794</v>
          </cell>
          <cell r="I174">
            <v>225.31800000000001</v>
          </cell>
          <cell r="J174">
            <v>4719</v>
          </cell>
          <cell r="K174">
            <v>849.42</v>
          </cell>
          <cell r="L174">
            <v>407.72159999999997</v>
          </cell>
          <cell r="M174">
            <v>20.810790000000001</v>
          </cell>
          <cell r="N174">
            <v>0</v>
          </cell>
          <cell r="O174">
            <v>5</v>
          </cell>
        </row>
        <row r="175">
          <cell r="A175" t="str">
            <v>Dąbrowa Biskupia</v>
          </cell>
          <cell r="B175" t="str">
            <v>'040702</v>
          </cell>
          <cell r="C175">
            <v>2</v>
          </cell>
          <cell r="D175">
            <v>2</v>
          </cell>
          <cell r="E175" t="str">
            <v>'0407</v>
          </cell>
          <cell r="F175" t="str">
            <v>INOWROCŁAWSKI</v>
          </cell>
          <cell r="G175" t="str">
            <v>gmina Dąbrowa Biskupia</v>
          </cell>
          <cell r="H175">
            <v>5520</v>
          </cell>
          <cell r="I175">
            <v>259.44</v>
          </cell>
          <cell r="J175">
            <v>5105</v>
          </cell>
          <cell r="K175">
            <v>918.9</v>
          </cell>
          <cell r="L175">
            <v>441.07199999999995</v>
          </cell>
          <cell r="M175">
            <v>22.51305</v>
          </cell>
          <cell r="N175">
            <v>0</v>
          </cell>
          <cell r="O175">
            <v>5</v>
          </cell>
        </row>
        <row r="176">
          <cell r="A176" t="str">
            <v>Gniewkowo - obszar wiejski</v>
          </cell>
          <cell r="B176" t="str">
            <v>'040703</v>
          </cell>
          <cell r="C176">
            <v>5</v>
          </cell>
          <cell r="D176">
            <v>2</v>
          </cell>
          <cell r="E176" t="str">
            <v>'0407</v>
          </cell>
          <cell r="F176" t="str">
            <v>INOWROCŁAWSKI</v>
          </cell>
          <cell r="G176" t="str">
            <v>Gniewkowo - obszar wiejski</v>
          </cell>
          <cell r="H176">
            <v>7839</v>
          </cell>
          <cell r="I176">
            <v>368.43299999999999</v>
          </cell>
          <cell r="J176">
            <v>7545</v>
          </cell>
          <cell r="K176">
            <v>1358.1</v>
          </cell>
          <cell r="L176">
            <v>651.88799999999992</v>
          </cell>
          <cell r="M176">
            <v>33.273449999999997</v>
          </cell>
          <cell r="N176">
            <v>0</v>
          </cell>
          <cell r="O176">
            <v>5</v>
          </cell>
        </row>
        <row r="177">
          <cell r="A177" t="str">
            <v>Gniewkowo - miasto</v>
          </cell>
          <cell r="B177" t="str">
            <v>'040703</v>
          </cell>
          <cell r="C177">
            <v>4</v>
          </cell>
          <cell r="D177">
            <v>1</v>
          </cell>
          <cell r="E177" t="str">
            <v>'0407</v>
          </cell>
          <cell r="F177" t="str">
            <v>INOWROCŁAWSKI</v>
          </cell>
          <cell r="G177" t="str">
            <v>Gniewkowo - miasto</v>
          </cell>
          <cell r="H177">
            <v>7473</v>
          </cell>
          <cell r="I177">
            <v>1158.3150000000001</v>
          </cell>
          <cell r="J177">
            <v>7182</v>
          </cell>
          <cell r="K177">
            <v>1795.5</v>
          </cell>
          <cell r="L177">
            <v>1023.4349999999999</v>
          </cell>
          <cell r="M177">
            <v>95.161500000000004</v>
          </cell>
          <cell r="N177">
            <v>0</v>
          </cell>
          <cell r="O177">
            <v>5</v>
          </cell>
        </row>
        <row r="178">
          <cell r="A178" t="str">
            <v>Pakość</v>
          </cell>
          <cell r="B178" t="str">
            <v>'040707</v>
          </cell>
          <cell r="C178">
            <v>3</v>
          </cell>
          <cell r="D178">
            <v>0</v>
          </cell>
          <cell r="E178" t="str">
            <v>'0407</v>
          </cell>
          <cell r="F178" t="str">
            <v>INOWROCŁAWSKI</v>
          </cell>
          <cell r="G178" t="str">
            <v>gmina Pakość</v>
          </cell>
          <cell r="H178">
            <v>0</v>
          </cell>
          <cell r="I178">
            <v>0</v>
          </cell>
          <cell r="J178">
            <v>0</v>
          </cell>
          <cell r="K178">
            <v>0</v>
          </cell>
          <cell r="L178">
            <v>0</v>
          </cell>
          <cell r="M178">
            <v>0</v>
          </cell>
          <cell r="N178">
            <v>0</v>
          </cell>
          <cell r="O178">
            <v>5</v>
          </cell>
        </row>
        <row r="179">
          <cell r="A179" t="str">
            <v>Pakość - obszar wiejski</v>
          </cell>
          <cell r="B179" t="str">
            <v>'040707</v>
          </cell>
          <cell r="C179">
            <v>5</v>
          </cell>
          <cell r="D179">
            <v>2</v>
          </cell>
          <cell r="E179" t="str">
            <v>'0407</v>
          </cell>
          <cell r="F179" t="str">
            <v>INOWROCŁAWSKI</v>
          </cell>
          <cell r="G179" t="str">
            <v>Pakość - obszar wiejski</v>
          </cell>
          <cell r="H179">
            <v>4237</v>
          </cell>
          <cell r="I179">
            <v>199.13900000000001</v>
          </cell>
          <cell r="J179">
            <v>4124</v>
          </cell>
          <cell r="K179">
            <v>742.32</v>
          </cell>
          <cell r="L179">
            <v>356.31359999999995</v>
          </cell>
          <cell r="M179">
            <v>18.186840000000004</v>
          </cell>
          <cell r="N179">
            <v>0</v>
          </cell>
          <cell r="O179">
            <v>5</v>
          </cell>
        </row>
        <row r="180">
          <cell r="A180" t="str">
            <v>Pakość - miasto</v>
          </cell>
          <cell r="B180" t="str">
            <v>'040707</v>
          </cell>
          <cell r="C180">
            <v>4</v>
          </cell>
          <cell r="D180">
            <v>1</v>
          </cell>
          <cell r="E180" t="str">
            <v>'0407</v>
          </cell>
          <cell r="F180" t="str">
            <v>INOWROCŁAWSKI</v>
          </cell>
          <cell r="G180" t="str">
            <v>Pakość - miasto</v>
          </cell>
          <cell r="H180">
            <v>5944</v>
          </cell>
          <cell r="I180">
            <v>921.32</v>
          </cell>
          <cell r="J180">
            <v>5774</v>
          </cell>
          <cell r="K180">
            <v>1443.5</v>
          </cell>
          <cell r="L180">
            <v>822.79499999999996</v>
          </cell>
          <cell r="M180">
            <v>76.505499999999998</v>
          </cell>
          <cell r="N180">
            <v>0</v>
          </cell>
          <cell r="O180">
            <v>5</v>
          </cell>
        </row>
        <row r="181">
          <cell r="A181" t="str">
            <v>Złotniki Kujawskie</v>
          </cell>
          <cell r="B181" t="str">
            <v>'040709</v>
          </cell>
          <cell r="C181">
            <v>2</v>
          </cell>
          <cell r="D181">
            <v>2</v>
          </cell>
          <cell r="E181" t="str">
            <v>'0407</v>
          </cell>
          <cell r="F181" t="str">
            <v>INOWROCŁAWSKI</v>
          </cell>
          <cell r="G181" t="str">
            <v>gmina Złotniki Kujawskie</v>
          </cell>
          <cell r="H181">
            <v>9060</v>
          </cell>
          <cell r="I181">
            <v>425.82</v>
          </cell>
          <cell r="J181">
            <v>9094</v>
          </cell>
          <cell r="K181">
            <v>1636.92</v>
          </cell>
          <cell r="L181">
            <v>785.72159999999997</v>
          </cell>
          <cell r="M181">
            <v>40.10454</v>
          </cell>
          <cell r="N181">
            <v>0</v>
          </cell>
          <cell r="O181">
            <v>5</v>
          </cell>
        </row>
        <row r="182">
          <cell r="A182" t="str">
            <v>Mogilno</v>
          </cell>
          <cell r="B182" t="str">
            <v>'040903</v>
          </cell>
          <cell r="C182">
            <v>3</v>
          </cell>
          <cell r="D182">
            <v>0</v>
          </cell>
          <cell r="E182" t="str">
            <v>'0409</v>
          </cell>
          <cell r="F182" t="str">
            <v>MOGILEŃSKI</v>
          </cell>
          <cell r="G182" t="str">
            <v>gmina Mogilno</v>
          </cell>
          <cell r="H182">
            <v>0</v>
          </cell>
          <cell r="I182">
            <v>0</v>
          </cell>
          <cell r="J182">
            <v>0</v>
          </cell>
          <cell r="K182">
            <v>0</v>
          </cell>
          <cell r="L182">
            <v>0</v>
          </cell>
          <cell r="M182">
            <v>0</v>
          </cell>
          <cell r="N182">
            <v>0</v>
          </cell>
          <cell r="O182">
            <v>5</v>
          </cell>
        </row>
        <row r="183">
          <cell r="A183" t="str">
            <v>Dąbrowa</v>
          </cell>
          <cell r="B183" t="str">
            <v>'040901</v>
          </cell>
          <cell r="C183">
            <v>2</v>
          </cell>
          <cell r="D183">
            <v>2</v>
          </cell>
          <cell r="E183" t="str">
            <v>'0409</v>
          </cell>
          <cell r="F183" t="str">
            <v>MOGILEŃSKI</v>
          </cell>
          <cell r="G183" t="str">
            <v>gmina Dąbrowa</v>
          </cell>
          <cell r="H183">
            <v>4799</v>
          </cell>
          <cell r="I183">
            <v>225.553</v>
          </cell>
          <cell r="J183">
            <v>4755</v>
          </cell>
          <cell r="K183">
            <v>855.9</v>
          </cell>
          <cell r="L183">
            <v>410.83199999999994</v>
          </cell>
          <cell r="M183">
            <v>20.969550000000002</v>
          </cell>
          <cell r="N183">
            <v>0</v>
          </cell>
          <cell r="O183">
            <v>5</v>
          </cell>
        </row>
        <row r="184">
          <cell r="A184" t="str">
            <v>Kcynia</v>
          </cell>
          <cell r="B184" t="str">
            <v>'041001</v>
          </cell>
          <cell r="C184">
            <v>3</v>
          </cell>
          <cell r="D184">
            <v>0</v>
          </cell>
          <cell r="E184" t="str">
            <v>'0410</v>
          </cell>
          <cell r="F184" t="str">
            <v>NAKIELSKI</v>
          </cell>
          <cell r="G184" t="str">
            <v>gmina Kcynia</v>
          </cell>
          <cell r="H184">
            <v>0</v>
          </cell>
          <cell r="I184">
            <v>0</v>
          </cell>
          <cell r="J184">
            <v>0</v>
          </cell>
          <cell r="K184">
            <v>0</v>
          </cell>
          <cell r="L184">
            <v>0</v>
          </cell>
          <cell r="M184">
            <v>0</v>
          </cell>
          <cell r="N184">
            <v>0</v>
          </cell>
          <cell r="O184">
            <v>5</v>
          </cell>
        </row>
        <row r="185">
          <cell r="A185" t="str">
            <v>Mrocza</v>
          </cell>
          <cell r="B185" t="str">
            <v>'041002</v>
          </cell>
          <cell r="C185">
            <v>3</v>
          </cell>
          <cell r="D185">
            <v>0</v>
          </cell>
          <cell r="E185" t="str">
            <v>'0410</v>
          </cell>
          <cell r="F185" t="str">
            <v>NAKIELSKI</v>
          </cell>
          <cell r="G185" t="str">
            <v>gmina Mrocza</v>
          </cell>
          <cell r="H185">
            <v>0</v>
          </cell>
          <cell r="I185">
            <v>0</v>
          </cell>
          <cell r="J185">
            <v>0</v>
          </cell>
          <cell r="K185">
            <v>0</v>
          </cell>
          <cell r="L185">
            <v>0</v>
          </cell>
          <cell r="M185">
            <v>0</v>
          </cell>
          <cell r="N185">
            <v>0</v>
          </cell>
          <cell r="O185">
            <v>5</v>
          </cell>
        </row>
        <row r="186">
          <cell r="A186" t="str">
            <v>Nakło nad Notecią</v>
          </cell>
          <cell r="B186" t="str">
            <v>'041003</v>
          </cell>
          <cell r="C186">
            <v>3</v>
          </cell>
          <cell r="D186">
            <v>0</v>
          </cell>
          <cell r="E186" t="str">
            <v>'0410</v>
          </cell>
          <cell r="F186" t="str">
            <v>NAKIELSKI</v>
          </cell>
          <cell r="G186" t="str">
            <v>gmina Nakło nad Notecią</v>
          </cell>
          <cell r="H186">
            <v>0</v>
          </cell>
          <cell r="I186">
            <v>0</v>
          </cell>
          <cell r="J186">
            <v>0</v>
          </cell>
          <cell r="K186">
            <v>0</v>
          </cell>
          <cell r="L186">
            <v>0</v>
          </cell>
          <cell r="M186">
            <v>0</v>
          </cell>
          <cell r="N186">
            <v>0</v>
          </cell>
          <cell r="O186">
            <v>5</v>
          </cell>
        </row>
        <row r="187">
          <cell r="A187" t="str">
            <v>Szubin</v>
          </cell>
          <cell r="B187" t="str">
            <v>'041005</v>
          </cell>
          <cell r="C187">
            <v>3</v>
          </cell>
          <cell r="D187">
            <v>0</v>
          </cell>
          <cell r="E187" t="str">
            <v>'0410</v>
          </cell>
          <cell r="F187" t="str">
            <v>NAKIELSKI</v>
          </cell>
          <cell r="G187" t="str">
            <v>gmina Szubin</v>
          </cell>
          <cell r="H187">
            <v>0</v>
          </cell>
          <cell r="I187">
            <v>0</v>
          </cell>
          <cell r="J187">
            <v>0</v>
          </cell>
          <cell r="K187">
            <v>0</v>
          </cell>
          <cell r="L187">
            <v>0</v>
          </cell>
          <cell r="M187">
            <v>0</v>
          </cell>
          <cell r="N187">
            <v>0</v>
          </cell>
          <cell r="O187">
            <v>5</v>
          </cell>
        </row>
        <row r="188">
          <cell r="A188" t="str">
            <v>Mrocza - obszar wiejski</v>
          </cell>
          <cell r="B188" t="str">
            <v>'041002</v>
          </cell>
          <cell r="C188">
            <v>5</v>
          </cell>
          <cell r="D188">
            <v>2</v>
          </cell>
          <cell r="E188" t="str">
            <v>'0410</v>
          </cell>
          <cell r="F188" t="str">
            <v>NAKIELSKI</v>
          </cell>
          <cell r="G188" t="str">
            <v>Mrocza - obszar wiejski</v>
          </cell>
          <cell r="H188">
            <v>5068</v>
          </cell>
          <cell r="I188">
            <v>238.196</v>
          </cell>
          <cell r="J188">
            <v>4928</v>
          </cell>
          <cell r="K188">
            <v>887.04</v>
          </cell>
          <cell r="L188">
            <v>425.77919999999995</v>
          </cell>
          <cell r="M188">
            <v>21.732479999999999</v>
          </cell>
          <cell r="N188">
            <v>0</v>
          </cell>
          <cell r="O188">
            <v>5</v>
          </cell>
        </row>
        <row r="189">
          <cell r="A189" t="str">
            <v>Mrocza - miasto</v>
          </cell>
          <cell r="B189" t="str">
            <v>'041002</v>
          </cell>
          <cell r="C189">
            <v>4</v>
          </cell>
          <cell r="D189">
            <v>1</v>
          </cell>
          <cell r="E189" t="str">
            <v>'0410</v>
          </cell>
          <cell r="F189" t="str">
            <v>NAKIELSKI</v>
          </cell>
          <cell r="G189" t="str">
            <v>Mrocza - miasto</v>
          </cell>
          <cell r="H189">
            <v>4067</v>
          </cell>
          <cell r="I189">
            <v>630.38499999999999</v>
          </cell>
          <cell r="J189">
            <v>4368</v>
          </cell>
          <cell r="K189">
            <v>1092</v>
          </cell>
          <cell r="L189">
            <v>622.44000000000005</v>
          </cell>
          <cell r="M189">
            <v>57.875999999999998</v>
          </cell>
          <cell r="N189">
            <v>0</v>
          </cell>
          <cell r="O189">
            <v>5</v>
          </cell>
        </row>
        <row r="190">
          <cell r="A190" t="str">
            <v>Kcynia - miasto</v>
          </cell>
          <cell r="B190" t="str">
            <v>'041001</v>
          </cell>
          <cell r="C190">
            <v>4</v>
          </cell>
          <cell r="D190">
            <v>1</v>
          </cell>
          <cell r="E190" t="str">
            <v>'0410</v>
          </cell>
          <cell r="F190" t="str">
            <v>NAKIELSKI</v>
          </cell>
          <cell r="G190" t="str">
            <v>Kcynia - miasto</v>
          </cell>
          <cell r="H190">
            <v>4728</v>
          </cell>
          <cell r="I190">
            <v>732.84</v>
          </cell>
          <cell r="J190">
            <v>4702</v>
          </cell>
          <cell r="K190">
            <v>1175.5</v>
          </cell>
          <cell r="L190">
            <v>670.03499999999997</v>
          </cell>
          <cell r="M190">
            <v>62.301499999999997</v>
          </cell>
          <cell r="N190">
            <v>0</v>
          </cell>
          <cell r="O190">
            <v>5</v>
          </cell>
        </row>
        <row r="191">
          <cell r="A191" t="str">
            <v>Sadki</v>
          </cell>
          <cell r="B191" t="str">
            <v>'041004</v>
          </cell>
          <cell r="C191">
            <v>2</v>
          </cell>
          <cell r="D191">
            <v>2</v>
          </cell>
          <cell r="E191" t="str">
            <v>'0410</v>
          </cell>
          <cell r="F191" t="str">
            <v>NAKIELSKI</v>
          </cell>
          <cell r="G191" t="str">
            <v>gmina Sadki</v>
          </cell>
          <cell r="H191">
            <v>7135</v>
          </cell>
          <cell r="I191">
            <v>335.34500000000003</v>
          </cell>
          <cell r="J191">
            <v>7150</v>
          </cell>
          <cell r="K191">
            <v>1287</v>
          </cell>
          <cell r="L191">
            <v>617.75999999999988</v>
          </cell>
          <cell r="M191">
            <v>31.531500000000001</v>
          </cell>
          <cell r="N191">
            <v>0</v>
          </cell>
          <cell r="O191">
            <v>5</v>
          </cell>
        </row>
        <row r="192">
          <cell r="A192" t="str">
            <v>Kcynia - obszar wiejski</v>
          </cell>
          <cell r="B192" t="str">
            <v>'041001</v>
          </cell>
          <cell r="C192">
            <v>5</v>
          </cell>
          <cell r="D192">
            <v>2</v>
          </cell>
          <cell r="E192" t="str">
            <v>'0410</v>
          </cell>
          <cell r="F192" t="str">
            <v>NAKIELSKI</v>
          </cell>
          <cell r="G192" t="str">
            <v>Kcynia - obszar wiejski</v>
          </cell>
          <cell r="H192">
            <v>9716</v>
          </cell>
          <cell r="I192">
            <v>456.65199999999999</v>
          </cell>
          <cell r="J192">
            <v>8938</v>
          </cell>
          <cell r="K192">
            <v>1608.84</v>
          </cell>
          <cell r="L192">
            <v>772.2432</v>
          </cell>
          <cell r="M192">
            <v>39.416579999999996</v>
          </cell>
          <cell r="N192">
            <v>0</v>
          </cell>
          <cell r="O192">
            <v>5</v>
          </cell>
        </row>
        <row r="193">
          <cell r="A193" t="str">
            <v>Nakło nad Notecią - obszar wiejski</v>
          </cell>
          <cell r="B193" t="str">
            <v>'041003</v>
          </cell>
          <cell r="C193">
            <v>5</v>
          </cell>
          <cell r="D193">
            <v>2</v>
          </cell>
          <cell r="E193" t="str">
            <v>'0410</v>
          </cell>
          <cell r="F193" t="str">
            <v>NAKIELSKI</v>
          </cell>
          <cell r="G193" t="str">
            <v>Nakło nad Notecią - obszar wiejski</v>
          </cell>
          <cell r="H193">
            <v>12494</v>
          </cell>
          <cell r="I193">
            <v>587.21799999999996</v>
          </cell>
          <cell r="J193">
            <v>12921</v>
          </cell>
          <cell r="K193">
            <v>2325.7800000000002</v>
          </cell>
          <cell r="L193">
            <v>1116.3743999999999</v>
          </cell>
          <cell r="M193">
            <v>56.981610000000011</v>
          </cell>
          <cell r="N193">
            <v>0</v>
          </cell>
          <cell r="O193">
            <v>5</v>
          </cell>
        </row>
        <row r="194">
          <cell r="A194" t="str">
            <v>Szubin - miasto</v>
          </cell>
          <cell r="B194" t="str">
            <v>'041005</v>
          </cell>
          <cell r="C194">
            <v>4</v>
          </cell>
          <cell r="D194">
            <v>1</v>
          </cell>
          <cell r="E194" t="str">
            <v>'0410</v>
          </cell>
          <cell r="F194" t="str">
            <v>NAKIELSKI</v>
          </cell>
          <cell r="G194" t="str">
            <v>Szubin - miasto</v>
          </cell>
          <cell r="H194">
            <v>8935</v>
          </cell>
          <cell r="I194">
            <v>1384.925</v>
          </cell>
          <cell r="J194">
            <v>9333</v>
          </cell>
          <cell r="K194">
            <v>2333.25</v>
          </cell>
          <cell r="L194">
            <v>1329.9525000000001</v>
          </cell>
          <cell r="M194">
            <v>123.66225</v>
          </cell>
          <cell r="N194">
            <v>0</v>
          </cell>
          <cell r="O194">
            <v>5</v>
          </cell>
        </row>
        <row r="195">
          <cell r="A195" t="str">
            <v>Szubin - obszar wiejski</v>
          </cell>
          <cell r="B195" t="str">
            <v>'041005</v>
          </cell>
          <cell r="C195">
            <v>5</v>
          </cell>
          <cell r="D195">
            <v>2</v>
          </cell>
          <cell r="E195" t="str">
            <v>'0410</v>
          </cell>
          <cell r="F195" t="str">
            <v>NAKIELSKI</v>
          </cell>
          <cell r="G195" t="str">
            <v>Szubin - obszar wiejski</v>
          </cell>
          <cell r="H195">
            <v>12555</v>
          </cell>
          <cell r="I195">
            <v>590.08500000000004</v>
          </cell>
          <cell r="J195">
            <v>14049</v>
          </cell>
          <cell r="K195">
            <v>2528.8200000000002</v>
          </cell>
          <cell r="L195">
            <v>1213.8335999999999</v>
          </cell>
          <cell r="M195">
            <v>61.956090000000003</v>
          </cell>
          <cell r="N195">
            <v>0</v>
          </cell>
          <cell r="O195">
            <v>5</v>
          </cell>
        </row>
        <row r="196">
          <cell r="A196" t="str">
            <v>Nakło nad Notecią - miasto</v>
          </cell>
          <cell r="B196" t="str">
            <v>'041003</v>
          </cell>
          <cell r="C196">
            <v>4</v>
          </cell>
          <cell r="D196">
            <v>1</v>
          </cell>
          <cell r="E196" t="str">
            <v>'0410</v>
          </cell>
          <cell r="F196" t="str">
            <v>NAKIELSKI</v>
          </cell>
          <cell r="G196" t="str">
            <v>Nakło nad Notecią - miasto</v>
          </cell>
          <cell r="H196">
            <v>20224</v>
          </cell>
          <cell r="I196">
            <v>3134.72</v>
          </cell>
          <cell r="J196">
            <v>19148</v>
          </cell>
          <cell r="K196">
            <v>4787</v>
          </cell>
          <cell r="L196">
            <v>2728.59</v>
          </cell>
          <cell r="M196">
            <v>253.71099999999998</v>
          </cell>
          <cell r="N196">
            <v>0</v>
          </cell>
          <cell r="O196">
            <v>5</v>
          </cell>
        </row>
        <row r="197">
          <cell r="A197" t="str">
            <v>miasto Toruń</v>
          </cell>
          <cell r="B197" t="str">
            <v>'046301</v>
          </cell>
          <cell r="C197">
            <v>1</v>
          </cell>
          <cell r="D197">
            <v>1</v>
          </cell>
          <cell r="E197" t="str">
            <v>'0463</v>
          </cell>
          <cell r="F197" t="str">
            <v>TORUŃ</v>
          </cell>
          <cell r="G197" t="str">
            <v>Toruń</v>
          </cell>
          <cell r="H197">
            <v>197928</v>
          </cell>
          <cell r="I197">
            <v>30678.84</v>
          </cell>
          <cell r="J197">
            <v>205312</v>
          </cell>
          <cell r="K197">
            <v>67752.960000000006</v>
          </cell>
          <cell r="L197">
            <v>38619.187199999993</v>
          </cell>
          <cell r="M197">
            <v>3557.0304000000001</v>
          </cell>
          <cell r="N197">
            <v>0</v>
          </cell>
          <cell r="O197">
            <v>7</v>
          </cell>
        </row>
        <row r="198">
          <cell r="A198" t="str">
            <v>Wielka Nieszawka</v>
          </cell>
          <cell r="B198" t="str">
            <v>'041508</v>
          </cell>
          <cell r="C198">
            <v>2</v>
          </cell>
          <cell r="D198">
            <v>2</v>
          </cell>
          <cell r="E198" t="str">
            <v>'0415</v>
          </cell>
          <cell r="F198" t="str">
            <v>TORUŃSKI</v>
          </cell>
          <cell r="G198" t="str">
            <v>gmina Wielka Nieszawka</v>
          </cell>
          <cell r="H198">
            <v>3068</v>
          </cell>
          <cell r="I198">
            <v>144.196</v>
          </cell>
          <cell r="J198">
            <v>4590</v>
          </cell>
          <cell r="K198">
            <v>826.2</v>
          </cell>
          <cell r="L198">
            <v>396.57599999999996</v>
          </cell>
          <cell r="M198">
            <v>20.241900000000001</v>
          </cell>
          <cell r="N198">
            <v>0</v>
          </cell>
          <cell r="O198">
            <v>7</v>
          </cell>
        </row>
        <row r="199">
          <cell r="A199" t="str">
            <v>Lubicz</v>
          </cell>
          <cell r="B199" t="str">
            <v>'041504</v>
          </cell>
          <cell r="C199">
            <v>2</v>
          </cell>
          <cell r="D199">
            <v>2</v>
          </cell>
          <cell r="E199" t="str">
            <v>'0415</v>
          </cell>
          <cell r="F199" t="str">
            <v>TORUŃSKI</v>
          </cell>
          <cell r="G199" t="str">
            <v>gmina Łubianka</v>
          </cell>
          <cell r="H199">
            <v>5206</v>
          </cell>
          <cell r="I199">
            <v>244.68199999999999</v>
          </cell>
          <cell r="J199">
            <v>6188</v>
          </cell>
          <cell r="K199">
            <v>1113.8399999999999</v>
          </cell>
          <cell r="L199">
            <v>534.64319999999998</v>
          </cell>
          <cell r="M199">
            <v>27.289079999999998</v>
          </cell>
          <cell r="N199">
            <v>0</v>
          </cell>
          <cell r="O199">
            <v>7</v>
          </cell>
        </row>
        <row r="200">
          <cell r="A200" t="str">
            <v>Czernikowo</v>
          </cell>
          <cell r="B200" t="str">
            <v>'041503</v>
          </cell>
          <cell r="C200">
            <v>2</v>
          </cell>
          <cell r="D200">
            <v>2</v>
          </cell>
          <cell r="E200" t="str">
            <v>'0415</v>
          </cell>
          <cell r="F200" t="str">
            <v>TORUŃSKI</v>
          </cell>
          <cell r="G200" t="str">
            <v>gmina Czernikowo</v>
          </cell>
          <cell r="H200">
            <v>8200</v>
          </cell>
          <cell r="I200">
            <v>385.4</v>
          </cell>
          <cell r="J200">
            <v>8643</v>
          </cell>
          <cell r="K200">
            <v>1555.74</v>
          </cell>
          <cell r="L200">
            <v>746.75519999999995</v>
          </cell>
          <cell r="M200">
            <v>38.115630000000003</v>
          </cell>
          <cell r="N200">
            <v>0</v>
          </cell>
          <cell r="O200">
            <v>7</v>
          </cell>
        </row>
        <row r="201">
          <cell r="A201" t="str">
            <v>Łysomice</v>
          </cell>
          <cell r="B201" t="str">
            <v>'041506</v>
          </cell>
          <cell r="C201">
            <v>2</v>
          </cell>
          <cell r="D201">
            <v>2</v>
          </cell>
          <cell r="E201" t="str">
            <v>'0415</v>
          </cell>
          <cell r="F201" t="str">
            <v>TORUŃSKI</v>
          </cell>
          <cell r="G201" t="str">
            <v>gmina Łysomice</v>
          </cell>
          <cell r="H201">
            <v>7327</v>
          </cell>
          <cell r="I201">
            <v>344.36900000000003</v>
          </cell>
          <cell r="J201">
            <v>9102</v>
          </cell>
          <cell r="K201">
            <v>1638.36</v>
          </cell>
          <cell r="L201">
            <v>786.41279999999995</v>
          </cell>
          <cell r="M201">
            <v>40.13982</v>
          </cell>
          <cell r="N201">
            <v>0</v>
          </cell>
          <cell r="O201">
            <v>7</v>
          </cell>
        </row>
        <row r="202">
          <cell r="A202" t="str">
            <v>Zławieś Wielka</v>
          </cell>
          <cell r="B202" t="str">
            <v>'041509</v>
          </cell>
          <cell r="C202">
            <v>2</v>
          </cell>
          <cell r="D202">
            <v>2</v>
          </cell>
          <cell r="E202" t="str">
            <v>'0415</v>
          </cell>
          <cell r="F202" t="str">
            <v>TORUŃSKI</v>
          </cell>
          <cell r="G202" t="str">
            <v>gmina Zławieś Wielka</v>
          </cell>
          <cell r="H202">
            <v>9588</v>
          </cell>
          <cell r="I202">
            <v>450.63600000000002</v>
          </cell>
          <cell r="J202">
            <v>12380</v>
          </cell>
          <cell r="K202">
            <v>2228.4</v>
          </cell>
          <cell r="L202">
            <v>1069.6320000000001</v>
          </cell>
          <cell r="M202">
            <v>54.595800000000004</v>
          </cell>
          <cell r="N202">
            <v>0</v>
          </cell>
          <cell r="O202">
            <v>7</v>
          </cell>
        </row>
        <row r="203">
          <cell r="A203" t="str">
            <v>Obrowo</v>
          </cell>
          <cell r="B203" t="str">
            <v>'041507</v>
          </cell>
          <cell r="C203">
            <v>2</v>
          </cell>
          <cell r="D203">
            <v>2</v>
          </cell>
          <cell r="E203" t="str">
            <v>'0415</v>
          </cell>
          <cell r="F203" t="str">
            <v>TORUŃSKI</v>
          </cell>
          <cell r="G203" t="str">
            <v>gmina Obrowo</v>
          </cell>
          <cell r="H203">
            <v>7749</v>
          </cell>
          <cell r="I203">
            <v>364.20299999999997</v>
          </cell>
          <cell r="J203">
            <v>12504</v>
          </cell>
          <cell r="K203">
            <v>2250.7199999999998</v>
          </cell>
          <cell r="L203">
            <v>1080.3455999999999</v>
          </cell>
          <cell r="M203">
            <v>55.14264</v>
          </cell>
          <cell r="N203">
            <v>0</v>
          </cell>
          <cell r="O203">
            <v>7</v>
          </cell>
        </row>
        <row r="204">
          <cell r="A204" t="str">
            <v>Łubianka</v>
          </cell>
          <cell r="B204" t="str">
            <v>'041505</v>
          </cell>
          <cell r="C204">
            <v>2</v>
          </cell>
          <cell r="D204">
            <v>2</v>
          </cell>
          <cell r="E204" t="str">
            <v>'0415</v>
          </cell>
          <cell r="F204" t="str">
            <v>TORUŃSKI</v>
          </cell>
          <cell r="G204" t="str">
            <v>gmina Lubicz</v>
          </cell>
          <cell r="H204">
            <v>13523</v>
          </cell>
          <cell r="I204">
            <v>635.58100000000002</v>
          </cell>
          <cell r="J204">
            <v>18652</v>
          </cell>
          <cell r="K204">
            <v>3357.36</v>
          </cell>
          <cell r="L204">
            <v>1611.5327999999997</v>
          </cell>
          <cell r="M204">
            <v>82.255320000000012</v>
          </cell>
          <cell r="N204">
            <v>0</v>
          </cell>
          <cell r="O204">
            <v>7</v>
          </cell>
        </row>
        <row r="205">
          <cell r="A205" t="str">
            <v>Barcin</v>
          </cell>
          <cell r="B205" t="str">
            <v>'041901</v>
          </cell>
          <cell r="C205">
            <v>3</v>
          </cell>
          <cell r="D205">
            <v>0</v>
          </cell>
          <cell r="E205" t="str">
            <v>'0419</v>
          </cell>
          <cell r="F205" t="str">
            <v>ŻNIŃSKI</v>
          </cell>
          <cell r="G205" t="str">
            <v>gmina Barcin</v>
          </cell>
          <cell r="H205">
            <v>0</v>
          </cell>
          <cell r="I205">
            <v>0</v>
          </cell>
          <cell r="J205">
            <v>0</v>
          </cell>
          <cell r="K205">
            <v>0</v>
          </cell>
          <cell r="L205">
            <v>0</v>
          </cell>
          <cell r="M205">
            <v>0</v>
          </cell>
          <cell r="N205">
            <v>0</v>
          </cell>
          <cell r="O205">
            <v>5</v>
          </cell>
        </row>
        <row r="206">
          <cell r="A206" t="str">
            <v>Janowiec Wielkopolski</v>
          </cell>
          <cell r="B206" t="str">
            <v>'041903</v>
          </cell>
          <cell r="C206">
            <v>3</v>
          </cell>
          <cell r="D206">
            <v>0</v>
          </cell>
          <cell r="E206" t="str">
            <v>'0419</v>
          </cell>
          <cell r="F206" t="str">
            <v>ŻNIŃSKI</v>
          </cell>
          <cell r="G206" t="str">
            <v>gmina Janowiec Wielkopolski</v>
          </cell>
          <cell r="H206">
            <v>0</v>
          </cell>
          <cell r="I206">
            <v>0</v>
          </cell>
          <cell r="J206">
            <v>0</v>
          </cell>
          <cell r="K206">
            <v>0</v>
          </cell>
          <cell r="L206">
            <v>0</v>
          </cell>
          <cell r="M206">
            <v>0</v>
          </cell>
          <cell r="N206">
            <v>0</v>
          </cell>
          <cell r="O206">
            <v>5</v>
          </cell>
        </row>
        <row r="207">
          <cell r="A207" t="str">
            <v>Łabiszyn</v>
          </cell>
          <cell r="B207" t="str">
            <v>'041904</v>
          </cell>
          <cell r="C207">
            <v>3</v>
          </cell>
          <cell r="D207">
            <v>0</v>
          </cell>
          <cell r="E207" t="str">
            <v>'0419</v>
          </cell>
          <cell r="F207" t="str">
            <v>ŻNIŃSKI</v>
          </cell>
          <cell r="G207" t="str">
            <v>gmina Łabiszyn</v>
          </cell>
          <cell r="H207">
            <v>0</v>
          </cell>
          <cell r="I207">
            <v>0</v>
          </cell>
          <cell r="J207">
            <v>0</v>
          </cell>
          <cell r="K207">
            <v>0</v>
          </cell>
          <cell r="L207">
            <v>0</v>
          </cell>
          <cell r="M207">
            <v>0</v>
          </cell>
          <cell r="N207">
            <v>0</v>
          </cell>
          <cell r="O207">
            <v>5</v>
          </cell>
        </row>
        <row r="208">
          <cell r="A208" t="str">
            <v>Żnin</v>
          </cell>
          <cell r="B208" t="str">
            <v>'041906</v>
          </cell>
          <cell r="C208">
            <v>3</v>
          </cell>
          <cell r="D208">
            <v>0</v>
          </cell>
          <cell r="E208" t="str">
            <v>'0419</v>
          </cell>
          <cell r="F208" t="str">
            <v>ŻNIŃSKI</v>
          </cell>
          <cell r="G208" t="str">
            <v>gmina Żnin</v>
          </cell>
          <cell r="H208">
            <v>0</v>
          </cell>
          <cell r="I208">
            <v>0</v>
          </cell>
          <cell r="J208">
            <v>0</v>
          </cell>
          <cell r="K208">
            <v>0</v>
          </cell>
          <cell r="L208">
            <v>0</v>
          </cell>
          <cell r="M208">
            <v>0</v>
          </cell>
          <cell r="N208">
            <v>0</v>
          </cell>
          <cell r="O208">
            <v>5</v>
          </cell>
        </row>
        <row r="209">
          <cell r="A209" t="str">
            <v>Łabiszyn - obszar wiejski</v>
          </cell>
          <cell r="B209" t="str">
            <v>'041904</v>
          </cell>
          <cell r="C209">
            <v>5</v>
          </cell>
          <cell r="D209">
            <v>2</v>
          </cell>
          <cell r="E209" t="str">
            <v>'0419</v>
          </cell>
          <cell r="F209" t="str">
            <v>ŻNIŃSKI</v>
          </cell>
          <cell r="G209" t="str">
            <v>Łabiszyn - obszar wiejski</v>
          </cell>
          <cell r="H209">
            <v>4767</v>
          </cell>
          <cell r="I209">
            <v>224.04900000000001</v>
          </cell>
          <cell r="J209">
            <v>5102</v>
          </cell>
          <cell r="K209">
            <v>918.36</v>
          </cell>
          <cell r="L209">
            <v>440.81279999999992</v>
          </cell>
          <cell r="M209">
            <v>22.49982</v>
          </cell>
          <cell r="N209">
            <v>0</v>
          </cell>
          <cell r="O209">
            <v>5</v>
          </cell>
        </row>
        <row r="210">
          <cell r="A210" t="str">
            <v>Janowiec Wielkopolski - obszar wiejski</v>
          </cell>
          <cell r="B210" t="str">
            <v>'041903</v>
          </cell>
          <cell r="C210">
            <v>5</v>
          </cell>
          <cell r="D210">
            <v>2</v>
          </cell>
          <cell r="E210" t="str">
            <v>'0419</v>
          </cell>
          <cell r="F210" t="str">
            <v>ŻNIŃSKI</v>
          </cell>
          <cell r="G210" t="str">
            <v>Janowiec Wielkopolski - obszar wiejski</v>
          </cell>
          <cell r="H210">
            <v>5323</v>
          </cell>
          <cell r="I210">
            <v>250.18100000000001</v>
          </cell>
          <cell r="J210">
            <v>5196</v>
          </cell>
          <cell r="K210">
            <v>935.28</v>
          </cell>
          <cell r="L210">
            <v>448.93439999999998</v>
          </cell>
          <cell r="M210">
            <v>22.914359999999999</v>
          </cell>
          <cell r="N210">
            <v>0</v>
          </cell>
          <cell r="O210">
            <v>5</v>
          </cell>
        </row>
        <row r="211">
          <cell r="A211" t="str">
            <v>Gąsawa</v>
          </cell>
          <cell r="B211" t="str">
            <v>'041902</v>
          </cell>
          <cell r="C211">
            <v>2</v>
          </cell>
          <cell r="D211">
            <v>2</v>
          </cell>
          <cell r="E211" t="str">
            <v>'0419</v>
          </cell>
          <cell r="F211" t="str">
            <v>ŻNIŃSKI</v>
          </cell>
          <cell r="G211" t="str">
            <v>gmina Gąsawa</v>
          </cell>
          <cell r="H211">
            <v>5271</v>
          </cell>
          <cell r="I211">
            <v>247.73699999999999</v>
          </cell>
          <cell r="J211">
            <v>5282</v>
          </cell>
          <cell r="K211">
            <v>950.76</v>
          </cell>
          <cell r="L211">
            <v>456.36479999999995</v>
          </cell>
          <cell r="M211">
            <v>23.293620000000001</v>
          </cell>
          <cell r="N211">
            <v>0</v>
          </cell>
          <cell r="O211">
            <v>5</v>
          </cell>
        </row>
        <row r="212">
          <cell r="A212" t="str">
            <v>Janowiec Wielkopolski - miasto</v>
          </cell>
          <cell r="B212" t="str">
            <v>'041903</v>
          </cell>
          <cell r="C212">
            <v>4</v>
          </cell>
          <cell r="D212">
            <v>1</v>
          </cell>
          <cell r="E212" t="str">
            <v>'0419</v>
          </cell>
          <cell r="F212" t="str">
            <v>ŻNIŃSKI</v>
          </cell>
          <cell r="G212" t="str">
            <v>Janowiec Wielkopolski - miasto</v>
          </cell>
          <cell r="H212">
            <v>4457</v>
          </cell>
          <cell r="I212">
            <v>690.83500000000004</v>
          </cell>
          <cell r="J212">
            <v>4069</v>
          </cell>
          <cell r="K212">
            <v>1017.25</v>
          </cell>
          <cell r="L212">
            <v>579.83249999999998</v>
          </cell>
          <cell r="M212">
            <v>53.914249999999996</v>
          </cell>
          <cell r="N212">
            <v>0</v>
          </cell>
          <cell r="O212">
            <v>5</v>
          </cell>
        </row>
        <row r="213">
          <cell r="A213" t="str">
            <v>Łabiszyn - miasto</v>
          </cell>
          <cell r="B213" t="str">
            <v>'041904</v>
          </cell>
          <cell r="C213">
            <v>4</v>
          </cell>
          <cell r="D213">
            <v>1</v>
          </cell>
          <cell r="E213" t="str">
            <v>'0419</v>
          </cell>
          <cell r="F213" t="str">
            <v>ŻNIŃSKI</v>
          </cell>
          <cell r="G213" t="str">
            <v>Łabiszyn - miasto</v>
          </cell>
          <cell r="H213">
            <v>4370</v>
          </cell>
          <cell r="I213">
            <v>677.35</v>
          </cell>
          <cell r="J213">
            <v>4452</v>
          </cell>
          <cell r="K213">
            <v>1113</v>
          </cell>
          <cell r="L213">
            <v>634.41</v>
          </cell>
          <cell r="M213">
            <v>58.988999999999997</v>
          </cell>
          <cell r="N213">
            <v>0</v>
          </cell>
          <cell r="O213">
            <v>5</v>
          </cell>
        </row>
        <row r="214">
          <cell r="A214" t="str">
            <v>Rogowo</v>
          </cell>
          <cell r="B214" t="str">
            <v>'041905</v>
          </cell>
          <cell r="C214">
            <v>2</v>
          </cell>
          <cell r="D214">
            <v>2</v>
          </cell>
          <cell r="E214" t="str">
            <v>'0419</v>
          </cell>
          <cell r="F214" t="str">
            <v>ŻNIŃSKI</v>
          </cell>
          <cell r="G214" t="str">
            <v>gmina Rogowo</v>
          </cell>
          <cell r="H214">
            <v>7071</v>
          </cell>
          <cell r="I214">
            <v>332.33699999999999</v>
          </cell>
          <cell r="J214">
            <v>6954</v>
          </cell>
          <cell r="K214">
            <v>1251.72</v>
          </cell>
          <cell r="L214">
            <v>600.82560000000001</v>
          </cell>
          <cell r="M214">
            <v>30.667140000000003</v>
          </cell>
          <cell r="N214">
            <v>0</v>
          </cell>
          <cell r="O214">
            <v>5</v>
          </cell>
        </row>
        <row r="215">
          <cell r="A215" t="str">
            <v>Barcin - obszar wiejski</v>
          </cell>
          <cell r="B215" t="str">
            <v>'041901</v>
          </cell>
          <cell r="C215">
            <v>5</v>
          </cell>
          <cell r="D215">
            <v>2</v>
          </cell>
          <cell r="E215" t="str">
            <v>'0419</v>
          </cell>
          <cell r="F215" t="str">
            <v>ŻNIŃSKI</v>
          </cell>
          <cell r="G215" t="str">
            <v>Barcin - obszar wiejski</v>
          </cell>
          <cell r="H215">
            <v>7169</v>
          </cell>
          <cell r="I215">
            <v>336.94299999999998</v>
          </cell>
          <cell r="J215">
            <v>7107</v>
          </cell>
          <cell r="K215">
            <v>1279.26</v>
          </cell>
          <cell r="L215">
            <v>614.0447999999999</v>
          </cell>
          <cell r="M215">
            <v>31.34187</v>
          </cell>
          <cell r="N215">
            <v>0</v>
          </cell>
          <cell r="O215">
            <v>5</v>
          </cell>
        </row>
        <row r="216">
          <cell r="A216" t="str">
            <v>Żnin - obszar wiejski</v>
          </cell>
          <cell r="B216" t="str">
            <v>'041906</v>
          </cell>
          <cell r="C216">
            <v>5</v>
          </cell>
          <cell r="D216">
            <v>2</v>
          </cell>
          <cell r="E216" t="str">
            <v>'0419</v>
          </cell>
          <cell r="F216" t="str">
            <v>ŻNIŃSKI</v>
          </cell>
          <cell r="G216" t="str">
            <v>Żnin - obszar wiejski</v>
          </cell>
          <cell r="H216">
            <v>10423</v>
          </cell>
          <cell r="I216">
            <v>489.88099999999997</v>
          </cell>
          <cell r="J216">
            <v>10195</v>
          </cell>
          <cell r="K216">
            <v>1835.1</v>
          </cell>
          <cell r="L216">
            <v>880.84799999999984</v>
          </cell>
          <cell r="M216">
            <v>44.959949999999999</v>
          </cell>
          <cell r="N216">
            <v>0</v>
          </cell>
          <cell r="O216">
            <v>5</v>
          </cell>
        </row>
        <row r="217">
          <cell r="A217" t="str">
            <v>Barcin - miasto</v>
          </cell>
          <cell r="B217" t="str">
            <v>'041901</v>
          </cell>
          <cell r="C217">
            <v>4</v>
          </cell>
          <cell r="D217">
            <v>1</v>
          </cell>
          <cell r="E217" t="str">
            <v>'0419</v>
          </cell>
          <cell r="F217" t="str">
            <v>ŻNIŃSKI</v>
          </cell>
          <cell r="G217" t="str">
            <v>Barcin - miasto</v>
          </cell>
          <cell r="H217">
            <v>8720</v>
          </cell>
          <cell r="I217">
            <v>1351.6</v>
          </cell>
          <cell r="J217">
            <v>7702</v>
          </cell>
          <cell r="K217">
            <v>1925.5</v>
          </cell>
          <cell r="L217">
            <v>1097.5350000000001</v>
          </cell>
          <cell r="M217">
            <v>102.05149999999999</v>
          </cell>
          <cell r="N217">
            <v>0</v>
          </cell>
          <cell r="O217">
            <v>5</v>
          </cell>
        </row>
        <row r="218">
          <cell r="A218" t="str">
            <v>Żnin - miasto</v>
          </cell>
          <cell r="B218" t="str">
            <v>'041906</v>
          </cell>
          <cell r="C218">
            <v>4</v>
          </cell>
          <cell r="D218">
            <v>1</v>
          </cell>
          <cell r="E218" t="str">
            <v>'0419</v>
          </cell>
          <cell r="F218" t="str">
            <v>ŻNIŃSKI</v>
          </cell>
          <cell r="G218" t="str">
            <v>Żnin - miasto</v>
          </cell>
          <cell r="H218">
            <v>14530</v>
          </cell>
          <cell r="I218">
            <v>2252.15</v>
          </cell>
          <cell r="J218">
            <v>14020</v>
          </cell>
          <cell r="K218">
            <v>3505</v>
          </cell>
          <cell r="L218">
            <v>1997.85</v>
          </cell>
          <cell r="M218">
            <v>185.76499999999999</v>
          </cell>
          <cell r="N218">
            <v>0</v>
          </cell>
          <cell r="O218">
            <v>5</v>
          </cell>
        </row>
        <row r="219">
          <cell r="A219" t="str">
            <v>Janikowo</v>
          </cell>
          <cell r="B219" t="str">
            <v>'040705</v>
          </cell>
          <cell r="C219">
            <v>3</v>
          </cell>
          <cell r="D219">
            <v>0</v>
          </cell>
          <cell r="E219" t="str">
            <v>'0407</v>
          </cell>
          <cell r="F219" t="str">
            <v>INOWROCŁAWSKI</v>
          </cell>
          <cell r="G219" t="str">
            <v>gmina Janikowo</v>
          </cell>
          <cell r="H219">
            <v>0</v>
          </cell>
          <cell r="I219">
            <v>0</v>
          </cell>
          <cell r="J219">
            <v>0</v>
          </cell>
          <cell r="K219">
            <v>0</v>
          </cell>
          <cell r="L219">
            <v>0</v>
          </cell>
          <cell r="M219">
            <v>0</v>
          </cell>
          <cell r="N219">
            <v>0</v>
          </cell>
          <cell r="O219">
            <v>6</v>
          </cell>
        </row>
        <row r="220">
          <cell r="A220" t="str">
            <v>Kruszwica</v>
          </cell>
          <cell r="B220" t="str">
            <v>'040706</v>
          </cell>
          <cell r="C220">
            <v>3</v>
          </cell>
          <cell r="D220">
            <v>0</v>
          </cell>
          <cell r="E220" t="str">
            <v>'0407</v>
          </cell>
          <cell r="F220" t="str">
            <v>INOWROCŁAWSKI</v>
          </cell>
          <cell r="G220" t="str">
            <v>gmina Kruszwica</v>
          </cell>
          <cell r="H220">
            <v>0</v>
          </cell>
          <cell r="I220">
            <v>0</v>
          </cell>
          <cell r="J220">
            <v>0</v>
          </cell>
          <cell r="K220">
            <v>0</v>
          </cell>
          <cell r="L220">
            <v>0</v>
          </cell>
          <cell r="M220">
            <v>0</v>
          </cell>
          <cell r="N220">
            <v>0</v>
          </cell>
          <cell r="O220">
            <v>6</v>
          </cell>
        </row>
        <row r="221">
          <cell r="A221" t="str">
            <v>Janikowo - obszar wiejski</v>
          </cell>
          <cell r="B221" t="str">
            <v>'040705</v>
          </cell>
          <cell r="C221">
            <v>5</v>
          </cell>
          <cell r="D221">
            <v>2</v>
          </cell>
          <cell r="E221" t="str">
            <v>'0407</v>
          </cell>
          <cell r="F221" t="str">
            <v>INOWROCŁAWSKI</v>
          </cell>
          <cell r="G221" t="str">
            <v>Janikowo - obszar wiejski</v>
          </cell>
          <cell r="H221">
            <v>4785</v>
          </cell>
          <cell r="I221">
            <v>224.89500000000001</v>
          </cell>
          <cell r="J221">
            <v>4424</v>
          </cell>
          <cell r="K221">
            <v>796.32</v>
          </cell>
          <cell r="L221">
            <v>382.23359999999997</v>
          </cell>
          <cell r="M221">
            <v>19.509840000000001</v>
          </cell>
          <cell r="N221">
            <v>0</v>
          </cell>
          <cell r="O221">
            <v>6</v>
          </cell>
        </row>
        <row r="222">
          <cell r="A222" t="str">
            <v>Kruszwica - obszar wiejski</v>
          </cell>
          <cell r="B222" t="str">
            <v>'040706</v>
          </cell>
          <cell r="C222">
            <v>5</v>
          </cell>
          <cell r="D222">
            <v>2</v>
          </cell>
          <cell r="E222" t="str">
            <v>'0407</v>
          </cell>
          <cell r="F222" t="str">
            <v>INOWROCŁAWSKI</v>
          </cell>
          <cell r="G222" t="str">
            <v>Kruszwica - obszar wiejski</v>
          </cell>
          <cell r="H222">
            <v>11344</v>
          </cell>
          <cell r="I222">
            <v>533.16800000000001</v>
          </cell>
          <cell r="J222">
            <v>10530</v>
          </cell>
          <cell r="K222">
            <v>1895.4</v>
          </cell>
          <cell r="L222">
            <v>909.79199999999992</v>
          </cell>
          <cell r="M222">
            <v>46.4373</v>
          </cell>
          <cell r="N222">
            <v>0</v>
          </cell>
          <cell r="O222">
            <v>6</v>
          </cell>
        </row>
        <row r="223">
          <cell r="A223" t="str">
            <v>Inowrocław</v>
          </cell>
          <cell r="B223" t="str">
            <v>'040704</v>
          </cell>
          <cell r="C223">
            <v>2</v>
          </cell>
          <cell r="D223">
            <v>2</v>
          </cell>
          <cell r="E223" t="str">
            <v>'0407</v>
          </cell>
          <cell r="F223" t="str">
            <v>INOWROCŁAWSKI</v>
          </cell>
          <cell r="G223" t="str">
            <v>gmina Inowrocław (gmina wiejska)</v>
          </cell>
          <cell r="H223">
            <v>10904</v>
          </cell>
          <cell r="I223">
            <v>512.48800000000006</v>
          </cell>
          <cell r="J223">
            <v>11204</v>
          </cell>
          <cell r="K223">
            <v>2016.72</v>
          </cell>
          <cell r="L223">
            <v>968.02559999999983</v>
          </cell>
          <cell r="M223">
            <v>49.409640000000003</v>
          </cell>
          <cell r="N223">
            <v>0</v>
          </cell>
          <cell r="O223">
            <v>6</v>
          </cell>
        </row>
        <row r="224">
          <cell r="A224" t="str">
            <v>Janikowo - miasto</v>
          </cell>
          <cell r="B224" t="str">
            <v>'040705</v>
          </cell>
          <cell r="C224">
            <v>4</v>
          </cell>
          <cell r="D224">
            <v>1</v>
          </cell>
          <cell r="E224" t="str">
            <v>'0407</v>
          </cell>
          <cell r="F224" t="str">
            <v>INOWROCŁAWSKI</v>
          </cell>
          <cell r="G224" t="str">
            <v>Janikowo - miasto</v>
          </cell>
          <cell r="H224">
            <v>9162</v>
          </cell>
          <cell r="I224">
            <v>1420.11</v>
          </cell>
          <cell r="J224">
            <v>9073</v>
          </cell>
          <cell r="K224">
            <v>2268.25</v>
          </cell>
          <cell r="L224">
            <v>1292.9024999999999</v>
          </cell>
          <cell r="M224">
            <v>120.21724999999999</v>
          </cell>
          <cell r="N224">
            <v>0</v>
          </cell>
          <cell r="O224">
            <v>6</v>
          </cell>
        </row>
        <row r="225">
          <cell r="A225" t="str">
            <v>Kruszwica - miasto</v>
          </cell>
          <cell r="B225" t="str">
            <v>'040706</v>
          </cell>
          <cell r="C225">
            <v>4</v>
          </cell>
          <cell r="D225">
            <v>1</v>
          </cell>
          <cell r="E225" t="str">
            <v>'0407</v>
          </cell>
          <cell r="F225" t="str">
            <v>INOWROCŁAWSKI</v>
          </cell>
          <cell r="G225" t="str">
            <v>Kruszwica - miasto</v>
          </cell>
          <cell r="H225">
            <v>9832</v>
          </cell>
          <cell r="I225">
            <v>1523.96</v>
          </cell>
          <cell r="J225">
            <v>9211</v>
          </cell>
          <cell r="K225">
            <v>2302.75</v>
          </cell>
          <cell r="L225">
            <v>1312.5675000000001</v>
          </cell>
          <cell r="M225">
            <v>122.04575</v>
          </cell>
          <cell r="N225">
            <v>0</v>
          </cell>
          <cell r="O225">
            <v>6</v>
          </cell>
        </row>
        <row r="226">
          <cell r="A226" t="str">
            <v>Inowrocław</v>
          </cell>
          <cell r="B226" t="str">
            <v>'040701</v>
          </cell>
          <cell r="C226">
            <v>1</v>
          </cell>
          <cell r="D226">
            <v>1</v>
          </cell>
          <cell r="E226" t="str">
            <v>'0407</v>
          </cell>
          <cell r="F226" t="str">
            <v>INOWROCŁAWSKI</v>
          </cell>
          <cell r="G226" t="str">
            <v>gmina Inowrocław (gmina miejska)</v>
          </cell>
          <cell r="H226">
            <v>79672</v>
          </cell>
          <cell r="I226">
            <v>12349.16</v>
          </cell>
          <cell r="J226">
            <v>75802</v>
          </cell>
          <cell r="K226">
            <v>25014.66</v>
          </cell>
          <cell r="L226">
            <v>14258.356199999998</v>
          </cell>
          <cell r="M226">
            <v>1313.26965</v>
          </cell>
          <cell r="N226">
            <v>0</v>
          </cell>
          <cell r="O226">
            <v>6</v>
          </cell>
        </row>
        <row r="227">
          <cell r="A227" t="str">
            <v>Strzelno</v>
          </cell>
          <cell r="B227" t="str">
            <v>'040904</v>
          </cell>
          <cell r="C227">
            <v>3</v>
          </cell>
          <cell r="D227">
            <v>0</v>
          </cell>
          <cell r="E227" t="str">
            <v>'0409</v>
          </cell>
          <cell r="F227" t="str">
            <v>MOGILEŃSKI</v>
          </cell>
          <cell r="G227" t="str">
            <v>gmina Strzelno</v>
          </cell>
          <cell r="H227">
            <v>0</v>
          </cell>
          <cell r="I227">
            <v>0</v>
          </cell>
          <cell r="J227">
            <v>0</v>
          </cell>
          <cell r="K227">
            <v>0</v>
          </cell>
          <cell r="L227">
            <v>0</v>
          </cell>
          <cell r="M227">
            <v>0</v>
          </cell>
          <cell r="N227">
            <v>0</v>
          </cell>
          <cell r="O227">
            <v>6</v>
          </cell>
        </row>
        <row r="228">
          <cell r="A228" t="str">
            <v>Jeziora Wielkie</v>
          </cell>
          <cell r="B228" t="str">
            <v>'040902</v>
          </cell>
          <cell r="C228">
            <v>2</v>
          </cell>
          <cell r="D228">
            <v>2</v>
          </cell>
          <cell r="E228" t="str">
            <v>'0409</v>
          </cell>
          <cell r="F228" t="str">
            <v>MOGILEŃSKI</v>
          </cell>
          <cell r="G228" t="str">
            <v>gmina Jeziora Wielkie</v>
          </cell>
          <cell r="H228">
            <v>5387</v>
          </cell>
          <cell r="I228">
            <v>253.18899999999999</v>
          </cell>
          <cell r="J228">
            <v>4979</v>
          </cell>
          <cell r="K228">
            <v>896.22</v>
          </cell>
          <cell r="L228">
            <v>430.18559999999997</v>
          </cell>
          <cell r="M228">
            <v>21.95739</v>
          </cell>
          <cell r="N228">
            <v>0</v>
          </cell>
          <cell r="O228">
            <v>6</v>
          </cell>
        </row>
        <row r="229">
          <cell r="A229" t="str">
            <v>Strzelno - obszar wiejski</v>
          </cell>
          <cell r="B229" t="str">
            <v>'040904</v>
          </cell>
          <cell r="C229">
            <v>5</v>
          </cell>
          <cell r="D229">
            <v>2</v>
          </cell>
          <cell r="E229" t="str">
            <v>'0409</v>
          </cell>
          <cell r="F229" t="str">
            <v>MOGILEŃSKI</v>
          </cell>
          <cell r="G229" t="str">
            <v>Strzelno - obszar wiejski</v>
          </cell>
          <cell r="H229">
            <v>6450</v>
          </cell>
          <cell r="I229">
            <v>303.14999999999998</v>
          </cell>
          <cell r="J229">
            <v>6222</v>
          </cell>
          <cell r="K229">
            <v>1119.96</v>
          </cell>
          <cell r="L229">
            <v>537.58079999999995</v>
          </cell>
          <cell r="M229">
            <v>27.439020000000003</v>
          </cell>
          <cell r="N229">
            <v>0</v>
          </cell>
          <cell r="O229">
            <v>6</v>
          </cell>
        </row>
        <row r="230">
          <cell r="A230" t="str">
            <v>Strzelno - miasto</v>
          </cell>
          <cell r="B230" t="str">
            <v>'040904</v>
          </cell>
          <cell r="C230">
            <v>4</v>
          </cell>
          <cell r="D230">
            <v>1</v>
          </cell>
          <cell r="E230" t="str">
            <v>'0409</v>
          </cell>
          <cell r="F230" t="str">
            <v>MOGILEŃSKI</v>
          </cell>
          <cell r="G230" t="str">
            <v>Strzelno - miasto</v>
          </cell>
          <cell r="H230">
            <v>6069</v>
          </cell>
          <cell r="I230">
            <v>940.69500000000005</v>
          </cell>
          <cell r="J230">
            <v>5899</v>
          </cell>
          <cell r="K230">
            <v>1474.75</v>
          </cell>
          <cell r="L230">
            <v>840.60749999999996</v>
          </cell>
          <cell r="M230">
            <v>78.161749999999998</v>
          </cell>
          <cell r="N230">
            <v>0</v>
          </cell>
          <cell r="O230">
            <v>6</v>
          </cell>
        </row>
        <row r="231">
          <cell r="A231" t="str">
            <v>Mogilno - obszar wiejski</v>
          </cell>
          <cell r="B231" t="str">
            <v>'040903</v>
          </cell>
          <cell r="C231">
            <v>5</v>
          </cell>
          <cell r="D231">
            <v>2</v>
          </cell>
          <cell r="E231" t="str">
            <v>'0409</v>
          </cell>
          <cell r="F231" t="str">
            <v>MOGILEŃSKI</v>
          </cell>
          <cell r="G231" t="str">
            <v>Mogilno - obszar wiejski</v>
          </cell>
          <cell r="H231">
            <v>12355</v>
          </cell>
          <cell r="I231">
            <v>580.68499999999995</v>
          </cell>
          <cell r="J231">
            <v>12738</v>
          </cell>
          <cell r="K231">
            <v>2292.84</v>
          </cell>
          <cell r="L231">
            <v>1100.5632000000001</v>
          </cell>
          <cell r="M231">
            <v>56.174580000000006</v>
          </cell>
          <cell r="N231">
            <v>0</v>
          </cell>
          <cell r="O231">
            <v>6</v>
          </cell>
        </row>
        <row r="232">
          <cell r="A232" t="str">
            <v>Mogilno - miasto</v>
          </cell>
          <cell r="B232" t="str">
            <v>'040903</v>
          </cell>
          <cell r="C232">
            <v>4</v>
          </cell>
          <cell r="D232">
            <v>1</v>
          </cell>
          <cell r="E232" t="str">
            <v>'0409</v>
          </cell>
          <cell r="F232" t="str">
            <v>MOGILEŃSKI</v>
          </cell>
          <cell r="G232" t="str">
            <v>Mogilno - miasto</v>
          </cell>
          <cell r="H232">
            <v>12783</v>
          </cell>
          <cell r="I232">
            <v>1981.365</v>
          </cell>
          <cell r="J232">
            <v>12290</v>
          </cell>
          <cell r="K232">
            <v>3072.5</v>
          </cell>
          <cell r="L232">
            <v>1751.325</v>
          </cell>
          <cell r="M232">
            <v>162.8425</v>
          </cell>
          <cell r="N232">
            <v>0</v>
          </cell>
          <cell r="O232">
            <v>6</v>
          </cell>
        </row>
      </sheetData>
      <sheetData sheetId="2"/>
      <sheetData sheetId="3"/>
      <sheetData sheetId="4"/>
      <sheetData sheetId="5">
        <row r="32">
          <cell r="D32" t="str">
            <v>TUCHOLA BLADOWO</v>
          </cell>
          <cell r="E32" t="str">
            <v>ŚWIECIE SULNÓWKO</v>
          </cell>
          <cell r="F32" t="str">
            <v>OSNOWO CHEŁMNO-sortownia</v>
          </cell>
          <cell r="G32" t="str">
            <v>OSNOWO CHEŁMNO-składowisko</v>
          </cell>
          <cell r="H32" t="str">
            <v>GRUDZIĄDZ ZAKURZEWO</v>
          </cell>
          <cell r="I32" t="str">
            <v>WĄBRZEŻNO NIEDŹWIEDŹ</v>
          </cell>
          <cell r="J32" t="str">
            <v>BYDGOSZCZ CORIMP</v>
          </cell>
          <cell r="K32" t="str">
            <v>BYDGOSZCZ PRONATURA</v>
          </cell>
          <cell r="L32" t="str">
            <v>BYDGOSZCZ REMONDIS</v>
          </cell>
          <cell r="M32" t="str">
            <v>TORUŃ MPO</v>
          </cell>
          <cell r="N32" t="str">
            <v>ŻNIN WAWRZYNKI</v>
          </cell>
          <cell r="O32" t="str">
            <v>INOWROCŁAW</v>
          </cell>
          <cell r="P32" t="str">
            <v>PAKOŚĆ GIEBNIA</v>
          </cell>
          <cell r="Q32" t="str">
            <v>WŁOCŁAWEK</v>
          </cell>
          <cell r="R32" t="str">
            <v>LIPNO</v>
          </cell>
          <cell r="S32" t="str">
            <v>PUSZCZA MIEJSKA</v>
          </cell>
          <cell r="T32" t="str">
            <v>SŁUŻEWO</v>
          </cell>
        </row>
        <row r="33">
          <cell r="D33">
            <v>25000</v>
          </cell>
          <cell r="E33">
            <v>27000</v>
          </cell>
          <cell r="F33">
            <v>36000</v>
          </cell>
          <cell r="G33">
            <v>0</v>
          </cell>
          <cell r="H33">
            <v>40000</v>
          </cell>
          <cell r="I33">
            <v>40000</v>
          </cell>
          <cell r="J33">
            <v>60000</v>
          </cell>
          <cell r="K33">
            <v>120000</v>
          </cell>
          <cell r="L33">
            <v>100000</v>
          </cell>
          <cell r="M33">
            <v>85500</v>
          </cell>
          <cell r="N33">
            <v>100000</v>
          </cell>
          <cell r="O33">
            <v>60000</v>
          </cell>
          <cell r="P33">
            <v>500</v>
          </cell>
          <cell r="Q33">
            <v>75000</v>
          </cell>
          <cell r="R33">
            <v>45000</v>
          </cell>
          <cell r="S33">
            <v>25000</v>
          </cell>
          <cell r="T33">
            <v>25000</v>
          </cell>
        </row>
        <row r="34">
          <cell r="D34">
            <v>14000</v>
          </cell>
          <cell r="E34">
            <v>15000</v>
          </cell>
          <cell r="F34">
            <v>12000</v>
          </cell>
          <cell r="G34">
            <v>0</v>
          </cell>
          <cell r="H34">
            <v>20000</v>
          </cell>
          <cell r="I34">
            <v>15000</v>
          </cell>
          <cell r="J34">
            <v>15000</v>
          </cell>
          <cell r="K34">
            <v>0</v>
          </cell>
          <cell r="L34">
            <v>47000</v>
          </cell>
          <cell r="M34">
            <v>23000</v>
          </cell>
          <cell r="N34">
            <v>70000</v>
          </cell>
          <cell r="O34">
            <v>20000</v>
          </cell>
          <cell r="P34">
            <v>0</v>
          </cell>
          <cell r="Q34">
            <v>33000</v>
          </cell>
          <cell r="R34">
            <v>12000</v>
          </cell>
          <cell r="S34">
            <v>12000</v>
          </cell>
          <cell r="T34">
            <v>12000</v>
          </cell>
        </row>
        <row r="35">
          <cell r="D35">
            <v>1000</v>
          </cell>
          <cell r="E35">
            <v>1000</v>
          </cell>
          <cell r="F35">
            <v>3000</v>
          </cell>
          <cell r="G35">
            <v>0</v>
          </cell>
          <cell r="H35">
            <v>6000</v>
          </cell>
          <cell r="I35">
            <v>10000</v>
          </cell>
          <cell r="J35">
            <v>1000</v>
          </cell>
          <cell r="K35">
            <v>4000</v>
          </cell>
          <cell r="L35">
            <v>3000</v>
          </cell>
          <cell r="M35">
            <v>8000</v>
          </cell>
          <cell r="N35">
            <v>2000</v>
          </cell>
          <cell r="O35">
            <v>3000</v>
          </cell>
          <cell r="P35">
            <v>2000</v>
          </cell>
          <cell r="Q35">
            <v>2000</v>
          </cell>
          <cell r="R35">
            <v>1000</v>
          </cell>
          <cell r="S35">
            <v>1000</v>
          </cell>
          <cell r="T35">
            <v>1000</v>
          </cell>
        </row>
        <row r="36">
          <cell r="D36">
            <v>250000</v>
          </cell>
          <cell r="E36">
            <v>420000</v>
          </cell>
          <cell r="F36">
            <v>190000</v>
          </cell>
          <cell r="G36">
            <v>0</v>
          </cell>
          <cell r="H36">
            <v>200000</v>
          </cell>
          <cell r="I36">
            <v>1850000</v>
          </cell>
          <cell r="J36">
            <v>0</v>
          </cell>
          <cell r="K36">
            <v>409000</v>
          </cell>
          <cell r="L36">
            <v>0</v>
          </cell>
          <cell r="M36">
            <v>770000</v>
          </cell>
          <cell r="N36">
            <v>178000</v>
          </cell>
          <cell r="O36">
            <v>700000</v>
          </cell>
          <cell r="P36">
            <v>200000</v>
          </cell>
          <cell r="Q36">
            <v>350000</v>
          </cell>
          <cell r="R36">
            <v>405550</v>
          </cell>
          <cell r="S36">
            <v>170000</v>
          </cell>
          <cell r="T36">
            <v>0</v>
          </cell>
        </row>
        <row r="37">
          <cell r="D37">
            <v>0</v>
          </cell>
          <cell r="E37">
            <v>0</v>
          </cell>
          <cell r="F37">
            <v>0</v>
          </cell>
          <cell r="G37">
            <v>0</v>
          </cell>
          <cell r="H37">
            <v>0</v>
          </cell>
          <cell r="I37">
            <v>0</v>
          </cell>
          <cell r="J37">
            <v>0</v>
          </cell>
          <cell r="K37">
            <v>180000</v>
          </cell>
          <cell r="L37">
            <v>0</v>
          </cell>
          <cell r="M37">
            <v>0</v>
          </cell>
          <cell r="N37">
            <v>0</v>
          </cell>
          <cell r="O37">
            <v>0</v>
          </cell>
          <cell r="P37">
            <v>0</v>
          </cell>
          <cell r="Q37">
            <v>0</v>
          </cell>
          <cell r="R37">
            <v>0</v>
          </cell>
          <cell r="S37">
            <v>0</v>
          </cell>
          <cell r="T37">
            <v>0</v>
          </cell>
        </row>
        <row r="38">
          <cell r="D38">
            <v>118225.89761633912</v>
          </cell>
          <cell r="E38">
            <v>127683.96942564625</v>
          </cell>
          <cell r="F38">
            <v>170245.29256752835</v>
          </cell>
          <cell r="G38">
            <v>0</v>
          </cell>
          <cell r="H38">
            <v>153051.69916173117</v>
          </cell>
          <cell r="I38">
            <v>189161.43618614262</v>
          </cell>
          <cell r="J38">
            <v>229577.54874259676</v>
          </cell>
          <cell r="K38">
            <v>688732.64622779028</v>
          </cell>
          <cell r="L38">
            <v>382629.24790432793</v>
          </cell>
          <cell r="M38">
            <v>327148.00695820036</v>
          </cell>
          <cell r="N38">
            <v>472903.59046535648</v>
          </cell>
          <cell r="O38">
            <v>229577.54874259676</v>
          </cell>
          <cell r="P38">
            <v>2364.5179523267825</v>
          </cell>
          <cell r="Q38">
            <v>286971.93592824595</v>
          </cell>
          <cell r="R38">
            <v>212806.61570941043</v>
          </cell>
          <cell r="S38">
            <v>118225.89761633912</v>
          </cell>
          <cell r="T38">
            <v>118225.89761633912</v>
          </cell>
        </row>
      </sheetData>
      <sheetData sheetId="6">
        <row r="25">
          <cell r="C25" t="str">
            <v>_SŁUŻEWO</v>
          </cell>
          <cell r="D25" t="str">
            <v>BRODNICA</v>
          </cell>
          <cell r="E25" t="str">
            <v>KAMIEŃ KRAJEŃSKI</v>
          </cell>
          <cell r="F25" t="str">
            <v>STARY BRZEŚĆ</v>
          </cell>
          <cell r="G25" t="str">
            <v>NOWE</v>
          </cell>
          <cell r="H25" t="str">
            <v>CORIMP BYDGOSZCZ</v>
          </cell>
        </row>
        <row r="26">
          <cell r="C26">
            <v>40000</v>
          </cell>
          <cell r="D26">
            <v>0</v>
          </cell>
          <cell r="E26">
            <v>0</v>
          </cell>
          <cell r="F26">
            <v>0</v>
          </cell>
          <cell r="G26">
            <v>0</v>
          </cell>
          <cell r="H26">
            <v>60000</v>
          </cell>
        </row>
        <row r="27">
          <cell r="C27">
            <v>0</v>
          </cell>
          <cell r="D27">
            <v>0</v>
          </cell>
          <cell r="E27">
            <v>0</v>
          </cell>
          <cell r="F27">
            <v>0</v>
          </cell>
          <cell r="G27">
            <v>0</v>
          </cell>
          <cell r="H27">
            <v>15000</v>
          </cell>
        </row>
        <row r="28">
          <cell r="C28">
            <v>0</v>
          </cell>
          <cell r="D28">
            <v>0</v>
          </cell>
          <cell r="E28">
            <v>0</v>
          </cell>
          <cell r="F28">
            <v>0</v>
          </cell>
          <cell r="G28">
            <v>0</v>
          </cell>
          <cell r="H28">
            <v>0</v>
          </cell>
        </row>
        <row r="29">
          <cell r="C29">
            <v>263445</v>
          </cell>
          <cell r="D29">
            <v>277190</v>
          </cell>
          <cell r="E29">
            <v>168500</v>
          </cell>
          <cell r="F29">
            <v>53938.43</v>
          </cell>
          <cell r="G29">
            <v>110000</v>
          </cell>
          <cell r="H29">
            <v>0</v>
          </cell>
        </row>
        <row r="30">
          <cell r="C30">
            <v>0</v>
          </cell>
          <cell r="D30">
            <v>0</v>
          </cell>
          <cell r="E30">
            <v>0</v>
          </cell>
          <cell r="F30">
            <v>0</v>
          </cell>
          <cell r="G30">
            <v>0</v>
          </cell>
          <cell r="H30">
            <v>0</v>
          </cell>
        </row>
        <row r="31">
          <cell r="C31">
            <v>189161.43618614262</v>
          </cell>
          <cell r="D31">
            <v>0</v>
          </cell>
          <cell r="E31">
            <v>0</v>
          </cell>
          <cell r="F31">
            <v>0</v>
          </cell>
          <cell r="G31">
            <v>0</v>
          </cell>
          <cell r="H31">
            <v>283742.15427921392</v>
          </cell>
        </row>
      </sheetData>
      <sheetData sheetId="7"/>
      <sheetData sheetId="8">
        <row r="3">
          <cell r="E3" t="str">
            <v>Obiekt</v>
          </cell>
          <cell r="F3" t="str">
            <v>MBP-mech</v>
          </cell>
          <cell r="G3" t="str">
            <v>MBP-biol</v>
          </cell>
          <cell r="H3" t="str">
            <v>Zielone</v>
          </cell>
          <cell r="I3" t="str">
            <v>Składowisko</v>
          </cell>
          <cell r="J3" t="str">
            <v>Spalarnia</v>
          </cell>
          <cell r="K3" t="str">
            <v>Zdolność</v>
          </cell>
          <cell r="L3" t="str">
            <v>Region</v>
          </cell>
        </row>
        <row r="4">
          <cell r="A4">
            <v>1</v>
          </cell>
          <cell r="E4" t="str">
            <v>TUCHOLA BLADOWO</v>
          </cell>
          <cell r="F4">
            <v>25000</v>
          </cell>
          <cell r="G4">
            <v>14000</v>
          </cell>
          <cell r="H4">
            <v>1000</v>
          </cell>
          <cell r="I4">
            <v>250000</v>
          </cell>
          <cell r="J4">
            <v>0</v>
          </cell>
          <cell r="K4">
            <v>120000</v>
          </cell>
          <cell r="L4">
            <v>1</v>
          </cell>
        </row>
        <row r="5">
          <cell r="A5">
            <v>2</v>
          </cell>
          <cell r="E5" t="str">
            <v>ŚWIECIE SULNÓWKO</v>
          </cell>
          <cell r="F5">
            <v>27000</v>
          </cell>
          <cell r="G5">
            <v>15000</v>
          </cell>
          <cell r="H5">
            <v>1000</v>
          </cell>
          <cell r="I5">
            <v>420000</v>
          </cell>
          <cell r="J5">
            <v>0</v>
          </cell>
          <cell r="K5">
            <v>130000</v>
          </cell>
          <cell r="L5">
            <v>1</v>
          </cell>
        </row>
        <row r="6">
          <cell r="A6">
            <v>3</v>
          </cell>
          <cell r="E6" t="str">
            <v>GRUDZIĄDZ ZAKURZEWO</v>
          </cell>
          <cell r="F6">
            <v>40000</v>
          </cell>
          <cell r="G6">
            <v>20000</v>
          </cell>
          <cell r="H6">
            <v>6000</v>
          </cell>
          <cell r="I6">
            <v>200000</v>
          </cell>
          <cell r="J6">
            <v>0</v>
          </cell>
          <cell r="K6">
            <v>150000</v>
          </cell>
          <cell r="L6">
            <v>1</v>
          </cell>
        </row>
        <row r="7">
          <cell r="A7">
            <v>4</v>
          </cell>
          <cell r="E7" t="str">
            <v>OSNOWO CHEŁMNO-sortownia</v>
          </cell>
          <cell r="F7">
            <v>36000</v>
          </cell>
          <cell r="G7">
            <v>12000</v>
          </cell>
          <cell r="H7">
            <v>3000</v>
          </cell>
          <cell r="I7">
            <v>190000</v>
          </cell>
          <cell r="J7">
            <v>0</v>
          </cell>
          <cell r="K7">
            <v>170000</v>
          </cell>
          <cell r="L7">
            <v>2</v>
          </cell>
        </row>
        <row r="8">
          <cell r="A8">
            <v>5</v>
          </cell>
          <cell r="E8" t="str">
            <v>OSNOWO CHEŁMNO-składowisko</v>
          </cell>
          <cell r="F8">
            <v>0</v>
          </cell>
          <cell r="G8">
            <v>0</v>
          </cell>
          <cell r="H8">
            <v>0</v>
          </cell>
          <cell r="I8">
            <v>0</v>
          </cell>
          <cell r="J8">
            <v>0</v>
          </cell>
          <cell r="K8">
            <v>0</v>
          </cell>
          <cell r="L8">
            <v>2</v>
          </cell>
        </row>
        <row r="9">
          <cell r="A9">
            <v>6</v>
          </cell>
          <cell r="E9" t="str">
            <v>WĄBRZEŻNO NIEDŹWIEDŹ</v>
          </cell>
          <cell r="F9">
            <v>40000</v>
          </cell>
          <cell r="G9">
            <v>15000</v>
          </cell>
          <cell r="H9">
            <v>10000</v>
          </cell>
          <cell r="I9">
            <v>1850000</v>
          </cell>
          <cell r="J9">
            <v>0</v>
          </cell>
          <cell r="K9">
            <v>190000</v>
          </cell>
          <cell r="L9">
            <v>2</v>
          </cell>
        </row>
        <row r="10">
          <cell r="A10">
            <v>7</v>
          </cell>
          <cell r="E10" t="str">
            <v>LIPNO</v>
          </cell>
          <cell r="F10">
            <v>45000</v>
          </cell>
          <cell r="G10">
            <v>12000</v>
          </cell>
          <cell r="H10">
            <v>1000</v>
          </cell>
          <cell r="I10">
            <v>405550</v>
          </cell>
          <cell r="J10">
            <v>0</v>
          </cell>
          <cell r="K10">
            <v>210000</v>
          </cell>
          <cell r="L10">
            <v>3</v>
          </cell>
        </row>
        <row r="11">
          <cell r="A11">
            <v>8</v>
          </cell>
          <cell r="E11" t="str">
            <v>PUSZCZA MIEJSKA</v>
          </cell>
          <cell r="F11">
            <v>25000</v>
          </cell>
          <cell r="G11">
            <v>12000</v>
          </cell>
          <cell r="H11">
            <v>1000</v>
          </cell>
          <cell r="I11">
            <v>170000</v>
          </cell>
          <cell r="J11">
            <v>0</v>
          </cell>
          <cell r="K11">
            <v>120000</v>
          </cell>
          <cell r="L11">
            <v>3</v>
          </cell>
        </row>
        <row r="12">
          <cell r="A12">
            <v>9</v>
          </cell>
          <cell r="E12" t="str">
            <v>WŁOCŁAWEK</v>
          </cell>
          <cell r="F12">
            <v>75000</v>
          </cell>
          <cell r="G12">
            <v>33000</v>
          </cell>
          <cell r="H12">
            <v>2000</v>
          </cell>
          <cell r="I12">
            <v>350000</v>
          </cell>
          <cell r="J12">
            <v>0</v>
          </cell>
          <cell r="K12">
            <v>290000</v>
          </cell>
          <cell r="L12">
            <v>4</v>
          </cell>
        </row>
        <row r="13">
          <cell r="A13">
            <v>10</v>
          </cell>
          <cell r="E13" t="str">
            <v>TORUŃ MPO</v>
          </cell>
          <cell r="F13">
            <v>85500</v>
          </cell>
          <cell r="G13">
            <v>23000</v>
          </cell>
          <cell r="H13">
            <v>8000</v>
          </cell>
          <cell r="I13">
            <v>770000</v>
          </cell>
          <cell r="J13">
            <v>0</v>
          </cell>
          <cell r="K13">
            <v>330000</v>
          </cell>
          <cell r="L13">
            <v>7</v>
          </cell>
        </row>
        <row r="14">
          <cell r="E14" t="str">
            <v>INOWROCŁAW</v>
          </cell>
          <cell r="F14">
            <v>60000</v>
          </cell>
          <cell r="G14">
            <v>20000</v>
          </cell>
          <cell r="H14">
            <v>3000</v>
          </cell>
          <cell r="I14">
            <v>700000</v>
          </cell>
          <cell r="J14">
            <v>0</v>
          </cell>
          <cell r="K14">
            <v>230000</v>
          </cell>
          <cell r="L14">
            <v>6</v>
          </cell>
        </row>
        <row r="15">
          <cell r="E15" t="str">
            <v>BYDGOSZCZ CORIMP</v>
          </cell>
          <cell r="F15">
            <v>60000</v>
          </cell>
          <cell r="G15">
            <v>15000</v>
          </cell>
          <cell r="H15">
            <v>1000</v>
          </cell>
          <cell r="I15">
            <v>0</v>
          </cell>
          <cell r="J15">
            <v>0</v>
          </cell>
          <cell r="K15">
            <v>230000</v>
          </cell>
          <cell r="L15">
            <v>5</v>
          </cell>
        </row>
        <row r="16">
          <cell r="E16" t="str">
            <v>BYDGOSZCZ PRONATURA</v>
          </cell>
          <cell r="F16">
            <v>120000</v>
          </cell>
          <cell r="G16">
            <v>0</v>
          </cell>
          <cell r="H16">
            <v>4000</v>
          </cell>
          <cell r="I16">
            <v>409000</v>
          </cell>
          <cell r="J16">
            <v>180000</v>
          </cell>
          <cell r="K16">
            <v>690000</v>
          </cell>
          <cell r="L16">
            <v>5</v>
          </cell>
        </row>
        <row r="17">
          <cell r="E17" t="str">
            <v>PAKOŚĆ GIEBNIA</v>
          </cell>
          <cell r="F17">
            <v>500</v>
          </cell>
          <cell r="G17">
            <v>0</v>
          </cell>
          <cell r="H17">
            <v>2000</v>
          </cell>
          <cell r="I17">
            <v>200000</v>
          </cell>
          <cell r="J17">
            <v>0</v>
          </cell>
          <cell r="K17">
            <v>0</v>
          </cell>
          <cell r="L17">
            <v>5</v>
          </cell>
        </row>
        <row r="18">
          <cell r="E18" t="str">
            <v>BYDGOSZCZ REMONDIS</v>
          </cell>
          <cell r="F18">
            <v>100000</v>
          </cell>
          <cell r="G18">
            <v>47000</v>
          </cell>
          <cell r="H18">
            <v>3000</v>
          </cell>
          <cell r="I18">
            <v>0</v>
          </cell>
          <cell r="J18">
            <v>0</v>
          </cell>
          <cell r="K18">
            <v>380000</v>
          </cell>
          <cell r="L18">
            <v>5</v>
          </cell>
        </row>
        <row r="19">
          <cell r="E19" t="str">
            <v>ŻNIN WAWRZYNKI</v>
          </cell>
          <cell r="F19">
            <v>100000</v>
          </cell>
          <cell r="G19">
            <v>70000</v>
          </cell>
          <cell r="H19">
            <v>2000</v>
          </cell>
          <cell r="I19">
            <v>178000</v>
          </cell>
          <cell r="J19">
            <v>0</v>
          </cell>
          <cell r="K19">
            <v>470000</v>
          </cell>
          <cell r="L19">
            <v>5</v>
          </cell>
        </row>
        <row r="23">
          <cell r="E23" t="str">
            <v>Obiekt</v>
          </cell>
          <cell r="F23" t="str">
            <v>MBP-mech</v>
          </cell>
          <cell r="G23" t="str">
            <v>MBP-biol</v>
          </cell>
          <cell r="H23" t="str">
            <v>Zielone</v>
          </cell>
          <cell r="I23" t="str">
            <v>Składowisko</v>
          </cell>
          <cell r="J23" t="str">
            <v>Spalarnia</v>
          </cell>
          <cell r="K23" t="str">
            <v>Zdolność</v>
          </cell>
          <cell r="L23" t="str">
            <v>Region</v>
          </cell>
        </row>
        <row r="24">
          <cell r="E24" t="str">
            <v>KAMIEŃ KRAJEŃSKI</v>
          </cell>
          <cell r="F24">
            <v>0</v>
          </cell>
          <cell r="G24">
            <v>0</v>
          </cell>
          <cell r="H24">
            <v>0</v>
          </cell>
          <cell r="I24">
            <v>168500</v>
          </cell>
          <cell r="J24">
            <v>0</v>
          </cell>
          <cell r="K24">
            <v>0</v>
          </cell>
          <cell r="L24">
            <v>1</v>
          </cell>
        </row>
        <row r="25">
          <cell r="E25" t="str">
            <v>NOWE</v>
          </cell>
          <cell r="F25">
            <v>0</v>
          </cell>
          <cell r="G25">
            <v>0</v>
          </cell>
          <cell r="H25">
            <v>0</v>
          </cell>
          <cell r="I25">
            <v>110000</v>
          </cell>
          <cell r="J25">
            <v>0</v>
          </cell>
          <cell r="K25">
            <v>0</v>
          </cell>
          <cell r="L25">
            <v>1</v>
          </cell>
        </row>
        <row r="26">
          <cell r="E26" t="str">
            <v>BRODNICA</v>
          </cell>
          <cell r="F26">
            <v>0</v>
          </cell>
          <cell r="G26">
            <v>0</v>
          </cell>
          <cell r="H26">
            <v>0</v>
          </cell>
          <cell r="I26">
            <v>277190</v>
          </cell>
          <cell r="J26">
            <v>0</v>
          </cell>
          <cell r="K26">
            <v>0</v>
          </cell>
          <cell r="L26">
            <v>3</v>
          </cell>
        </row>
        <row r="27">
          <cell r="E27" t="str">
            <v>STARY BRZEŚĆ</v>
          </cell>
          <cell r="F27">
            <v>0</v>
          </cell>
          <cell r="G27">
            <v>0</v>
          </cell>
          <cell r="H27">
            <v>0</v>
          </cell>
          <cell r="I27">
            <v>53938.43</v>
          </cell>
          <cell r="J27">
            <v>0</v>
          </cell>
          <cell r="K27">
            <v>0</v>
          </cell>
          <cell r="L27">
            <v>4</v>
          </cell>
        </row>
        <row r="28">
          <cell r="E28" t="str">
            <v>_SŁUŻEWO</v>
          </cell>
          <cell r="F28">
            <v>40000</v>
          </cell>
          <cell r="G28">
            <v>0</v>
          </cell>
          <cell r="H28">
            <v>0</v>
          </cell>
          <cell r="I28">
            <v>263445</v>
          </cell>
          <cell r="J28">
            <v>0</v>
          </cell>
          <cell r="K28">
            <v>189161.43618614262</v>
          </cell>
          <cell r="L28">
            <v>5</v>
          </cell>
        </row>
        <row r="29">
          <cell r="E29" t="str">
            <v>CORIMP BYDGOSZCZ</v>
          </cell>
          <cell r="F29">
            <v>60000</v>
          </cell>
          <cell r="G29">
            <v>15000</v>
          </cell>
          <cell r="H29">
            <v>0</v>
          </cell>
          <cell r="I29">
            <v>0</v>
          </cell>
          <cell r="J29">
            <v>0</v>
          </cell>
          <cell r="K29">
            <v>283742.15427921392</v>
          </cell>
          <cell r="L29">
            <v>5</v>
          </cell>
        </row>
      </sheetData>
      <sheetData sheetId="9">
        <row r="1">
          <cell r="A1" t="str">
            <v>POW_ID</v>
          </cell>
          <cell r="B1" t="str">
            <v>POWIAT</v>
          </cell>
        </row>
        <row r="2">
          <cell r="A2" t="str">
            <v>'0401</v>
          </cell>
          <cell r="B2" t="str">
            <v>ALEKSANDROWSKI</v>
          </cell>
        </row>
        <row r="3">
          <cell r="A3" t="str">
            <v>'0402</v>
          </cell>
          <cell r="B3" t="str">
            <v>BRODNICKI</v>
          </cell>
        </row>
        <row r="4">
          <cell r="A4" t="str">
            <v>'0403</v>
          </cell>
          <cell r="B4" t="str">
            <v>BYDGOSKI</v>
          </cell>
        </row>
        <row r="5">
          <cell r="A5" t="str">
            <v>'0404</v>
          </cell>
          <cell r="B5" t="str">
            <v>CHEŁMIŃSKI</v>
          </cell>
        </row>
        <row r="6">
          <cell r="A6" t="str">
            <v>'0405</v>
          </cell>
          <cell r="B6" t="str">
            <v>GOLUBSKO-DOBRZYŃSKI</v>
          </cell>
        </row>
        <row r="7">
          <cell r="A7" t="str">
            <v>'0406</v>
          </cell>
          <cell r="B7" t="str">
            <v>GRUDZIĄDZKI</v>
          </cell>
        </row>
        <row r="8">
          <cell r="A8" t="str">
            <v>'0407</v>
          </cell>
          <cell r="B8" t="str">
            <v>INOWROCŁAWSKI</v>
          </cell>
        </row>
        <row r="9">
          <cell r="A9" t="str">
            <v>'0408</v>
          </cell>
          <cell r="B9" t="str">
            <v>LIPNOWSKI</v>
          </cell>
        </row>
        <row r="10">
          <cell r="A10" t="str">
            <v>'0409</v>
          </cell>
          <cell r="B10" t="str">
            <v>MOGILEŃSKI</v>
          </cell>
        </row>
        <row r="11">
          <cell r="A11" t="str">
            <v>'0410</v>
          </cell>
          <cell r="B11" t="str">
            <v>NAKIELSKI</v>
          </cell>
        </row>
        <row r="12">
          <cell r="A12" t="str">
            <v>'0411</v>
          </cell>
          <cell r="B12" t="str">
            <v>RADZIEJOWSKI</v>
          </cell>
        </row>
        <row r="13">
          <cell r="A13" t="str">
            <v>'0412</v>
          </cell>
          <cell r="B13" t="str">
            <v>RYPIŃSKI</v>
          </cell>
        </row>
        <row r="14">
          <cell r="A14" t="str">
            <v>'0413</v>
          </cell>
          <cell r="B14" t="str">
            <v>SĘPOLEŃSKI</v>
          </cell>
        </row>
        <row r="15">
          <cell r="A15" t="str">
            <v>'0414</v>
          </cell>
          <cell r="B15" t="str">
            <v>ŚWIECKI</v>
          </cell>
        </row>
        <row r="16">
          <cell r="A16" t="str">
            <v>'0415</v>
          </cell>
          <cell r="B16" t="str">
            <v>TORUŃSKI</v>
          </cell>
        </row>
        <row r="17">
          <cell r="A17" t="str">
            <v>'0416</v>
          </cell>
          <cell r="B17" t="str">
            <v>TUCHOLSKI</v>
          </cell>
        </row>
        <row r="18">
          <cell r="A18" t="str">
            <v>'0417</v>
          </cell>
          <cell r="B18" t="str">
            <v>WĄBRZESKI</v>
          </cell>
        </row>
        <row r="19">
          <cell r="A19" t="str">
            <v>'0418</v>
          </cell>
          <cell r="B19" t="str">
            <v>WŁOCŁAWSKI</v>
          </cell>
        </row>
        <row r="20">
          <cell r="A20" t="str">
            <v>'0419</v>
          </cell>
          <cell r="B20" t="str">
            <v>ŻNIŃSKI</v>
          </cell>
        </row>
        <row r="21">
          <cell r="A21" t="str">
            <v>'0461</v>
          </cell>
          <cell r="B21" t="str">
            <v>BYDGOSZCZ</v>
          </cell>
        </row>
        <row r="22">
          <cell r="A22" t="str">
            <v>'0462</v>
          </cell>
          <cell r="B22" t="str">
            <v>GRUDZIĄDZ</v>
          </cell>
        </row>
        <row r="23">
          <cell r="A23" t="str">
            <v>'0463</v>
          </cell>
          <cell r="B23" t="str">
            <v>TORUŃ</v>
          </cell>
        </row>
        <row r="24">
          <cell r="A24" t="str">
            <v>'0464</v>
          </cell>
          <cell r="B24" t="str">
            <v>WŁOCŁAWEK</v>
          </cell>
        </row>
      </sheetData>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 06 2012"/>
      <sheetName val="Gminy"/>
      <sheetName val="DATA"/>
      <sheetName val="Stan projektowany"/>
      <sheetName val="mapy"/>
      <sheetName val="RIPOK"/>
      <sheetName val="zastępcze"/>
      <sheetName val="składowiska"/>
      <sheetName val="Regiony"/>
      <sheetName val="Powiaty"/>
      <sheetName val="Zest region"/>
      <sheetName val="prog odpady"/>
      <sheetName val="odzysk"/>
      <sheetName val="ZESTAWIENIA"/>
      <sheetName val="Stan istniejący"/>
      <sheetName val="KARTY REGIONÓW"/>
    </sheetNames>
    <sheetDataSet>
      <sheetData sheetId="0"/>
      <sheetData sheetId="1">
        <row r="8">
          <cell r="P8" t="str">
            <v>Region</v>
          </cell>
          <cell r="Q8" t="str">
            <v>Region</v>
          </cell>
          <cell r="R8" t="str">
            <v>Region</v>
          </cell>
          <cell r="S8" t="str">
            <v>Region</v>
          </cell>
          <cell r="T8" t="str">
            <v>Region</v>
          </cell>
          <cell r="U8" t="str">
            <v>Region</v>
          </cell>
          <cell r="V8" t="str">
            <v>Region</v>
          </cell>
          <cell r="W8" t="str">
            <v>Region</v>
          </cell>
          <cell r="X8" t="str">
            <v>Region</v>
          </cell>
          <cell r="Y8" t="str">
            <v>Region</v>
          </cell>
        </row>
        <row r="9">
          <cell r="P9">
            <v>1</v>
          </cell>
          <cell r="Q9">
            <v>2</v>
          </cell>
          <cell r="R9">
            <v>3</v>
          </cell>
          <cell r="S9">
            <v>4</v>
          </cell>
          <cell r="T9">
            <v>5</v>
          </cell>
          <cell r="U9">
            <v>6</v>
          </cell>
          <cell r="V9">
            <v>7</v>
          </cell>
          <cell r="W9">
            <v>8</v>
          </cell>
          <cell r="X9">
            <v>9</v>
          </cell>
          <cell r="Y9">
            <v>10</v>
          </cell>
        </row>
        <row r="18">
          <cell r="A18" t="str">
            <v>Nazwa gminy</v>
          </cell>
          <cell r="B18" t="str">
            <v>GM_ID</v>
          </cell>
          <cell r="C18" t="str">
            <v>Typ</v>
          </cell>
          <cell r="D18" t="str">
            <v>Typ 2</v>
          </cell>
          <cell r="E18" t="str">
            <v>POW_ID</v>
          </cell>
          <cell r="F18" t="str">
            <v>Powiat</v>
          </cell>
          <cell r="G18" t="str">
            <v>gminy</v>
          </cell>
          <cell r="H18" t="str">
            <v>ludność 1995</v>
          </cell>
          <cell r="I18" t="str">
            <v>ulegające biodegradacji 1995</v>
          </cell>
          <cell r="J18" t="str">
            <v>Ludność</v>
          </cell>
          <cell r="K18" t="str">
            <v>Ilość odpadów</v>
          </cell>
          <cell r="L18" t="str">
            <v>Ilość ulegających biodegradacji</v>
          </cell>
          <cell r="M18" t="str">
            <v>zielone</v>
          </cell>
          <cell r="O18" t="str">
            <v>Region</v>
          </cell>
        </row>
        <row r="19">
          <cell r="A19" t="str">
            <v>miasto Grudziądz</v>
          </cell>
          <cell r="B19" t="str">
            <v>'046201</v>
          </cell>
          <cell r="C19">
            <v>1</v>
          </cell>
          <cell r="D19">
            <v>1</v>
          </cell>
          <cell r="E19" t="str">
            <v>'0462</v>
          </cell>
          <cell r="F19" t="str">
            <v>GRUDZIĄDZ</v>
          </cell>
          <cell r="G19" t="str">
            <v>Grudziądz</v>
          </cell>
          <cell r="H19">
            <v>103253</v>
          </cell>
          <cell r="I19">
            <v>16004.215</v>
          </cell>
          <cell r="J19">
            <v>98757</v>
          </cell>
          <cell r="K19">
            <v>32589.81</v>
          </cell>
          <cell r="L19">
            <v>18576.191699999999</v>
          </cell>
          <cell r="M19">
            <v>1710.965025</v>
          </cell>
          <cell r="N19">
            <v>0</v>
          </cell>
          <cell r="O19">
            <v>1</v>
          </cell>
        </row>
        <row r="20">
          <cell r="A20" t="str">
            <v>Łasin</v>
          </cell>
          <cell r="B20" t="str">
            <v>'040603</v>
          </cell>
          <cell r="C20">
            <v>3</v>
          </cell>
          <cell r="D20">
            <v>0</v>
          </cell>
          <cell r="E20" t="str">
            <v>'0406</v>
          </cell>
          <cell r="F20" t="str">
            <v>GRUDZIĄDZKI</v>
          </cell>
          <cell r="G20" t="str">
            <v>gmina Łasin</v>
          </cell>
          <cell r="H20">
            <v>0</v>
          </cell>
          <cell r="I20">
            <v>0</v>
          </cell>
          <cell r="J20">
            <v>0</v>
          </cell>
          <cell r="K20">
            <v>0</v>
          </cell>
          <cell r="L20">
            <v>0</v>
          </cell>
          <cell r="M20">
            <v>0</v>
          </cell>
          <cell r="N20">
            <v>0</v>
          </cell>
          <cell r="O20">
            <v>1</v>
          </cell>
        </row>
        <row r="21">
          <cell r="A21" t="str">
            <v>Radzyń Chełmiński</v>
          </cell>
          <cell r="B21" t="str">
            <v>'040604</v>
          </cell>
          <cell r="C21">
            <v>3</v>
          </cell>
          <cell r="D21">
            <v>0</v>
          </cell>
          <cell r="E21" t="str">
            <v>'0406</v>
          </cell>
          <cell r="F21" t="str">
            <v>GRUDZIĄDZKI</v>
          </cell>
          <cell r="G21" t="str">
            <v>gmina Radzyń Chełmiński</v>
          </cell>
          <cell r="H21">
            <v>0</v>
          </cell>
          <cell r="I21">
            <v>0</v>
          </cell>
          <cell r="J21">
            <v>0</v>
          </cell>
          <cell r="K21">
            <v>0</v>
          </cell>
          <cell r="L21">
            <v>0</v>
          </cell>
          <cell r="M21">
            <v>0</v>
          </cell>
          <cell r="N21">
            <v>0</v>
          </cell>
          <cell r="O21">
            <v>1</v>
          </cell>
        </row>
        <row r="22">
          <cell r="A22" t="str">
            <v>Radzyń Chełmiński - miasto</v>
          </cell>
          <cell r="B22" t="str">
            <v>'040604</v>
          </cell>
          <cell r="C22">
            <v>4</v>
          </cell>
          <cell r="D22">
            <v>1</v>
          </cell>
          <cell r="E22" t="str">
            <v>'0406</v>
          </cell>
          <cell r="F22" t="str">
            <v>GRUDZIĄDZKI</v>
          </cell>
          <cell r="G22" t="str">
            <v>Radzyń Chełmiński - miasto</v>
          </cell>
          <cell r="H22">
            <v>1943</v>
          </cell>
          <cell r="I22">
            <v>301.16500000000002</v>
          </cell>
          <cell r="J22">
            <v>1891</v>
          </cell>
          <cell r="K22">
            <v>472.75</v>
          </cell>
          <cell r="L22">
            <v>269.46749999999997</v>
          </cell>
          <cell r="M22">
            <v>25.05575</v>
          </cell>
          <cell r="N22">
            <v>0</v>
          </cell>
          <cell r="O22">
            <v>1</v>
          </cell>
        </row>
        <row r="23">
          <cell r="A23" t="str">
            <v>Radzyń Chełmiński - obszar wiejski</v>
          </cell>
          <cell r="B23" t="str">
            <v>'040604</v>
          </cell>
          <cell r="C23">
            <v>5</v>
          </cell>
          <cell r="D23">
            <v>2</v>
          </cell>
          <cell r="E23" t="str">
            <v>'0406</v>
          </cell>
          <cell r="F23" t="str">
            <v>GRUDZIĄDZKI</v>
          </cell>
          <cell r="G23" t="str">
            <v>Radzyń Chełmiński - obszar wiejski</v>
          </cell>
          <cell r="H23">
            <v>3303</v>
          </cell>
          <cell r="I23">
            <v>155.24100000000001</v>
          </cell>
          <cell r="J23">
            <v>2990</v>
          </cell>
          <cell r="K23">
            <v>538.20000000000005</v>
          </cell>
          <cell r="L23">
            <v>258.33599999999996</v>
          </cell>
          <cell r="M23">
            <v>13.185900000000002</v>
          </cell>
          <cell r="N23">
            <v>0</v>
          </cell>
          <cell r="O23">
            <v>1</v>
          </cell>
        </row>
        <row r="24">
          <cell r="A24" t="str">
            <v>Rogóźno</v>
          </cell>
          <cell r="B24" t="str">
            <v>'040605</v>
          </cell>
          <cell r="C24">
            <v>2</v>
          </cell>
          <cell r="D24">
            <v>2</v>
          </cell>
          <cell r="E24" t="str">
            <v>'0406</v>
          </cell>
          <cell r="F24" t="str">
            <v>GRUDZIĄDZKI</v>
          </cell>
          <cell r="G24" t="str">
            <v>gmina Rogóźno</v>
          </cell>
          <cell r="H24">
            <v>4355</v>
          </cell>
          <cell r="I24">
            <v>204.685</v>
          </cell>
          <cell r="J24">
            <v>4143</v>
          </cell>
          <cell r="K24">
            <v>745.74</v>
          </cell>
          <cell r="L24">
            <v>357.95519999999993</v>
          </cell>
          <cell r="M24">
            <v>18.270630000000001</v>
          </cell>
          <cell r="N24">
            <v>0</v>
          </cell>
          <cell r="O24">
            <v>1</v>
          </cell>
        </row>
        <row r="25">
          <cell r="A25" t="str">
            <v>Świecie nad Osą</v>
          </cell>
          <cell r="B25" t="str">
            <v>'040606</v>
          </cell>
          <cell r="C25">
            <v>2</v>
          </cell>
          <cell r="D25">
            <v>2</v>
          </cell>
          <cell r="E25" t="str">
            <v>'0406</v>
          </cell>
          <cell r="F25" t="str">
            <v>GRUDZIĄDZKI</v>
          </cell>
          <cell r="G25" t="str">
            <v>gmina Świecie nad Osą</v>
          </cell>
          <cell r="H25">
            <v>4787</v>
          </cell>
          <cell r="I25">
            <v>224.989</v>
          </cell>
          <cell r="J25">
            <v>4285</v>
          </cell>
          <cell r="K25">
            <v>771.3</v>
          </cell>
          <cell r="L25">
            <v>370.22399999999993</v>
          </cell>
          <cell r="M25">
            <v>18.896850000000001</v>
          </cell>
          <cell r="N25">
            <v>0</v>
          </cell>
          <cell r="O25">
            <v>1</v>
          </cell>
        </row>
        <row r="26">
          <cell r="A26" t="str">
            <v>Łasin - miasto</v>
          </cell>
          <cell r="B26" t="str">
            <v>'040603</v>
          </cell>
          <cell r="C26">
            <v>4</v>
          </cell>
          <cell r="D26">
            <v>1</v>
          </cell>
          <cell r="E26" t="str">
            <v>'0406</v>
          </cell>
          <cell r="F26" t="str">
            <v>GRUDZIĄDZKI</v>
          </cell>
          <cell r="G26" t="str">
            <v>Łasin - miasto</v>
          </cell>
          <cell r="H26">
            <v>3375</v>
          </cell>
          <cell r="I26">
            <v>523.125</v>
          </cell>
          <cell r="J26">
            <v>3266</v>
          </cell>
          <cell r="K26">
            <v>816.5</v>
          </cell>
          <cell r="L26">
            <v>465.40499999999997</v>
          </cell>
          <cell r="M26">
            <v>43.274499999999996</v>
          </cell>
          <cell r="N26">
            <v>0</v>
          </cell>
          <cell r="O26">
            <v>1</v>
          </cell>
        </row>
        <row r="27">
          <cell r="A27" t="str">
            <v>Łasin - obszar wiejski</v>
          </cell>
          <cell r="B27" t="str">
            <v>'040603</v>
          </cell>
          <cell r="C27">
            <v>5</v>
          </cell>
          <cell r="D27">
            <v>2</v>
          </cell>
          <cell r="E27" t="str">
            <v>'0406</v>
          </cell>
          <cell r="F27" t="str">
            <v>GRUDZIĄDZKI</v>
          </cell>
          <cell r="G27" t="str">
            <v>Łasin - obszar wiejski</v>
          </cell>
          <cell r="H27">
            <v>5628</v>
          </cell>
          <cell r="I27">
            <v>264.51600000000002</v>
          </cell>
          <cell r="J27">
            <v>4865</v>
          </cell>
          <cell r="K27">
            <v>875.7</v>
          </cell>
          <cell r="L27">
            <v>420.33599999999996</v>
          </cell>
          <cell r="M27">
            <v>21.454650000000001</v>
          </cell>
          <cell r="N27">
            <v>0</v>
          </cell>
          <cell r="O27">
            <v>1</v>
          </cell>
        </row>
        <row r="28">
          <cell r="A28" t="str">
            <v>Gruta</v>
          </cell>
          <cell r="B28" t="str">
            <v>'040602</v>
          </cell>
          <cell r="C28">
            <v>2</v>
          </cell>
          <cell r="D28">
            <v>2</v>
          </cell>
          <cell r="E28" t="str">
            <v>'0406</v>
          </cell>
          <cell r="F28" t="str">
            <v>GRUDZIĄDZKI</v>
          </cell>
          <cell r="G28" t="str">
            <v>gmina Gruta</v>
          </cell>
          <cell r="H28">
            <v>7025</v>
          </cell>
          <cell r="I28">
            <v>330.17500000000001</v>
          </cell>
          <cell r="J28">
            <v>6452</v>
          </cell>
          <cell r="K28">
            <v>1161.3599999999999</v>
          </cell>
          <cell r="L28">
            <v>557.45279999999991</v>
          </cell>
          <cell r="M28">
            <v>28.453319999999998</v>
          </cell>
          <cell r="N28">
            <v>0</v>
          </cell>
          <cell r="O28">
            <v>1</v>
          </cell>
        </row>
        <row r="29">
          <cell r="A29" t="str">
            <v>Grudziądz</v>
          </cell>
          <cell r="B29" t="str">
            <v>'040601</v>
          </cell>
          <cell r="C29">
            <v>2</v>
          </cell>
          <cell r="D29">
            <v>2</v>
          </cell>
          <cell r="E29" t="str">
            <v>'0406</v>
          </cell>
          <cell r="F29" t="str">
            <v>GRUDZIĄDZKI</v>
          </cell>
          <cell r="G29" t="str">
            <v>gmina Grudziądz (gmina wiejska)</v>
          </cell>
          <cell r="H29">
            <v>9278</v>
          </cell>
          <cell r="I29">
            <v>436.06599999999997</v>
          </cell>
          <cell r="J29">
            <v>10915</v>
          </cell>
          <cell r="K29">
            <v>1964.7</v>
          </cell>
          <cell r="L29">
            <v>943.05599999999993</v>
          </cell>
          <cell r="M29">
            <v>48.135150000000003</v>
          </cell>
          <cell r="N29">
            <v>0</v>
          </cell>
          <cell r="O29">
            <v>1</v>
          </cell>
        </row>
        <row r="30">
          <cell r="A30" t="str">
            <v>Kamień Krajeński</v>
          </cell>
          <cell r="B30" t="str">
            <v>'041301</v>
          </cell>
          <cell r="C30">
            <v>3</v>
          </cell>
          <cell r="D30">
            <v>0</v>
          </cell>
          <cell r="E30" t="str">
            <v>'0413</v>
          </cell>
          <cell r="F30" t="str">
            <v>SĘPOLEŃSKI</v>
          </cell>
          <cell r="G30" t="str">
            <v>gmina Kamień Krajeński</v>
          </cell>
          <cell r="H30">
            <v>0</v>
          </cell>
          <cell r="I30">
            <v>0</v>
          </cell>
          <cell r="J30">
            <v>0</v>
          </cell>
          <cell r="K30">
            <v>0</v>
          </cell>
          <cell r="L30">
            <v>0</v>
          </cell>
          <cell r="M30">
            <v>0</v>
          </cell>
          <cell r="N30">
            <v>0</v>
          </cell>
          <cell r="O30">
            <v>1</v>
          </cell>
        </row>
        <row r="31">
          <cell r="A31" t="str">
            <v>Sępólno Krajeńskie</v>
          </cell>
          <cell r="B31" t="str">
            <v>'041302</v>
          </cell>
          <cell r="C31">
            <v>3</v>
          </cell>
          <cell r="D31">
            <v>0</v>
          </cell>
          <cell r="E31" t="str">
            <v>'0413</v>
          </cell>
          <cell r="F31" t="str">
            <v>SĘPOLEŃSKI</v>
          </cell>
          <cell r="G31" t="str">
            <v>gmina Sępólno Krajeńskie</v>
          </cell>
          <cell r="H31">
            <v>0</v>
          </cell>
          <cell r="I31">
            <v>0</v>
          </cell>
          <cell r="J31">
            <v>0</v>
          </cell>
          <cell r="K31">
            <v>0</v>
          </cell>
          <cell r="L31">
            <v>0</v>
          </cell>
          <cell r="M31">
            <v>0</v>
          </cell>
          <cell r="N31">
            <v>0</v>
          </cell>
          <cell r="O31">
            <v>1</v>
          </cell>
        </row>
        <row r="32">
          <cell r="A32" t="str">
            <v>Więcbork</v>
          </cell>
          <cell r="B32" t="str">
            <v>'041304</v>
          </cell>
          <cell r="C32">
            <v>3</v>
          </cell>
          <cell r="D32">
            <v>0</v>
          </cell>
          <cell r="E32" t="str">
            <v>'0413</v>
          </cell>
          <cell r="F32" t="str">
            <v>SĘPOLEŃSKI</v>
          </cell>
          <cell r="G32" t="str">
            <v>gmina Więcbork</v>
          </cell>
          <cell r="H32">
            <v>0</v>
          </cell>
          <cell r="I32">
            <v>0</v>
          </cell>
          <cell r="J32">
            <v>0</v>
          </cell>
          <cell r="K32">
            <v>0</v>
          </cell>
          <cell r="L32">
            <v>0</v>
          </cell>
          <cell r="M32">
            <v>0</v>
          </cell>
          <cell r="N32">
            <v>0</v>
          </cell>
          <cell r="O32">
            <v>1</v>
          </cell>
        </row>
        <row r="33">
          <cell r="A33" t="str">
            <v>Kamień Krajeński - miasto</v>
          </cell>
          <cell r="B33" t="str">
            <v>'041301</v>
          </cell>
          <cell r="C33">
            <v>4</v>
          </cell>
          <cell r="D33">
            <v>1</v>
          </cell>
          <cell r="E33" t="str">
            <v>'0413</v>
          </cell>
          <cell r="F33" t="str">
            <v>SĘPOLEŃSKI</v>
          </cell>
          <cell r="G33" t="str">
            <v>Kamień Krajeński - miasto</v>
          </cell>
          <cell r="H33">
            <v>2303</v>
          </cell>
          <cell r="I33">
            <v>356.96499999999997</v>
          </cell>
          <cell r="J33">
            <v>2344</v>
          </cell>
          <cell r="K33">
            <v>586</v>
          </cell>
          <cell r="L33">
            <v>334.02</v>
          </cell>
          <cell r="M33">
            <v>31.058</v>
          </cell>
          <cell r="N33">
            <v>0</v>
          </cell>
          <cell r="O33">
            <v>1</v>
          </cell>
        </row>
        <row r="34">
          <cell r="A34" t="str">
            <v>Kamień Krajeński - obszar wiejski</v>
          </cell>
          <cell r="B34" t="str">
            <v>'041301</v>
          </cell>
          <cell r="C34">
            <v>5</v>
          </cell>
          <cell r="D34">
            <v>2</v>
          </cell>
          <cell r="E34" t="str">
            <v>'0413</v>
          </cell>
          <cell r="F34" t="str">
            <v>SĘPOLEŃSKI</v>
          </cell>
          <cell r="G34" t="str">
            <v>Kamień Krajeński - obszar wiejski</v>
          </cell>
          <cell r="H34">
            <v>4883</v>
          </cell>
          <cell r="I34">
            <v>229.501</v>
          </cell>
          <cell r="J34">
            <v>4539</v>
          </cell>
          <cell r="K34">
            <v>817.02</v>
          </cell>
          <cell r="L34">
            <v>392.1696</v>
          </cell>
          <cell r="M34">
            <v>20.01699</v>
          </cell>
          <cell r="N34">
            <v>0</v>
          </cell>
          <cell r="O34">
            <v>1</v>
          </cell>
        </row>
        <row r="35">
          <cell r="A35" t="str">
            <v>Sośno</v>
          </cell>
          <cell r="B35" t="str">
            <v>'041303</v>
          </cell>
          <cell r="C35">
            <v>2</v>
          </cell>
          <cell r="D35">
            <v>2</v>
          </cell>
          <cell r="E35" t="str">
            <v>'0413</v>
          </cell>
          <cell r="F35" t="str">
            <v>SĘPOLEŃSKI</v>
          </cell>
          <cell r="G35" t="str">
            <v>gmina Sośno</v>
          </cell>
          <cell r="H35">
            <v>5446</v>
          </cell>
          <cell r="I35">
            <v>255.96199999999999</v>
          </cell>
          <cell r="J35">
            <v>5089</v>
          </cell>
          <cell r="K35">
            <v>916.02</v>
          </cell>
          <cell r="L35">
            <v>439.68959999999998</v>
          </cell>
          <cell r="M35">
            <v>22.442489999999999</v>
          </cell>
          <cell r="N35">
            <v>0</v>
          </cell>
          <cell r="O35">
            <v>1</v>
          </cell>
        </row>
        <row r="36">
          <cell r="A36" t="str">
            <v>Sępólno Krajeńskie - obszar wiejski</v>
          </cell>
          <cell r="B36" t="str">
            <v>'041302</v>
          </cell>
          <cell r="C36">
            <v>5</v>
          </cell>
          <cell r="D36">
            <v>2</v>
          </cell>
          <cell r="E36" t="str">
            <v>'0413</v>
          </cell>
          <cell r="F36" t="str">
            <v>SĘPOLEŃSKI</v>
          </cell>
          <cell r="G36" t="str">
            <v>Sępólno Krajeńskie - obszar wiejski</v>
          </cell>
          <cell r="H36">
            <v>6876</v>
          </cell>
          <cell r="I36">
            <v>323.17200000000003</v>
          </cell>
          <cell r="J36">
            <v>6844</v>
          </cell>
          <cell r="K36">
            <v>1231.92</v>
          </cell>
          <cell r="L36">
            <v>591.32159999999999</v>
          </cell>
          <cell r="M36">
            <v>30.182040000000004</v>
          </cell>
          <cell r="N36">
            <v>0</v>
          </cell>
          <cell r="O36">
            <v>1</v>
          </cell>
        </row>
        <row r="37">
          <cell r="A37" t="str">
            <v>Więcbork - obszar wiejski</v>
          </cell>
          <cell r="B37" t="str">
            <v>'041304</v>
          </cell>
          <cell r="C37">
            <v>5</v>
          </cell>
          <cell r="D37">
            <v>2</v>
          </cell>
          <cell r="E37" t="str">
            <v>'0413</v>
          </cell>
          <cell r="F37" t="str">
            <v>SĘPOLEŃSKI</v>
          </cell>
          <cell r="G37" t="str">
            <v>Więcbork - obszar wiejski</v>
          </cell>
          <cell r="H37">
            <v>8108</v>
          </cell>
          <cell r="I37">
            <v>381.07600000000002</v>
          </cell>
          <cell r="J37">
            <v>7285</v>
          </cell>
          <cell r="K37">
            <v>1311.3</v>
          </cell>
          <cell r="L37">
            <v>629.42399999999986</v>
          </cell>
          <cell r="M37">
            <v>32.126849999999997</v>
          </cell>
          <cell r="N37">
            <v>0</v>
          </cell>
          <cell r="O37">
            <v>1</v>
          </cell>
        </row>
        <row r="38">
          <cell r="A38" t="str">
            <v>Więcbork - miasto</v>
          </cell>
          <cell r="B38" t="str">
            <v>'041304</v>
          </cell>
          <cell r="C38">
            <v>4</v>
          </cell>
          <cell r="D38">
            <v>1</v>
          </cell>
          <cell r="E38" t="str">
            <v>'0413</v>
          </cell>
          <cell r="F38" t="str">
            <v>SĘPOLEŃSKI</v>
          </cell>
          <cell r="G38" t="str">
            <v>Więcbork - miasto</v>
          </cell>
          <cell r="H38">
            <v>5554</v>
          </cell>
          <cell r="I38">
            <v>860.87</v>
          </cell>
          <cell r="J38">
            <v>5813</v>
          </cell>
          <cell r="K38">
            <v>1453.25</v>
          </cell>
          <cell r="L38">
            <v>828.35249999999996</v>
          </cell>
          <cell r="M38">
            <v>77.02225</v>
          </cell>
          <cell r="N38">
            <v>0</v>
          </cell>
          <cell r="O38">
            <v>1</v>
          </cell>
        </row>
        <row r="39">
          <cell r="A39" t="str">
            <v>Sępólno Krajeńskie - miasto</v>
          </cell>
          <cell r="B39" t="str">
            <v>'041302</v>
          </cell>
          <cell r="C39">
            <v>4</v>
          </cell>
          <cell r="D39">
            <v>1</v>
          </cell>
          <cell r="E39" t="str">
            <v>'0413</v>
          </cell>
          <cell r="F39" t="str">
            <v>SĘPOLEŃSKI</v>
          </cell>
          <cell r="G39" t="str">
            <v>Sępólno Krajeńskie - miasto</v>
          </cell>
          <cell r="H39">
            <v>9160</v>
          </cell>
          <cell r="I39">
            <v>1419.8</v>
          </cell>
          <cell r="J39">
            <v>9102</v>
          </cell>
          <cell r="K39">
            <v>2275.5</v>
          </cell>
          <cell r="L39">
            <v>1297.0350000000001</v>
          </cell>
          <cell r="M39">
            <v>120.6015</v>
          </cell>
          <cell r="N39">
            <v>0</v>
          </cell>
          <cell r="O39">
            <v>1</v>
          </cell>
        </row>
        <row r="40">
          <cell r="A40" t="str">
            <v>Nowe</v>
          </cell>
          <cell r="B40" t="str">
            <v>'041406</v>
          </cell>
          <cell r="C40">
            <v>3</v>
          </cell>
          <cell r="D40">
            <v>0</v>
          </cell>
          <cell r="E40" t="str">
            <v>'0414</v>
          </cell>
          <cell r="F40" t="str">
            <v>ŚWIECKI</v>
          </cell>
          <cell r="G40" t="str">
            <v>gmina Nowe</v>
          </cell>
          <cell r="H40">
            <v>0</v>
          </cell>
          <cell r="I40">
            <v>0</v>
          </cell>
          <cell r="J40">
            <v>0</v>
          </cell>
          <cell r="K40">
            <v>0</v>
          </cell>
          <cell r="L40">
            <v>0</v>
          </cell>
          <cell r="M40">
            <v>0</v>
          </cell>
          <cell r="N40">
            <v>0</v>
          </cell>
          <cell r="O40">
            <v>1</v>
          </cell>
        </row>
        <row r="41">
          <cell r="A41" t="str">
            <v>Świecie</v>
          </cell>
          <cell r="B41" t="str">
            <v>'041409</v>
          </cell>
          <cell r="C41">
            <v>3</v>
          </cell>
          <cell r="D41">
            <v>0</v>
          </cell>
          <cell r="E41" t="str">
            <v>'0414</v>
          </cell>
          <cell r="F41" t="str">
            <v>ŚWIECKI</v>
          </cell>
          <cell r="G41" t="str">
            <v>gmina Świecie</v>
          </cell>
          <cell r="H41">
            <v>0</v>
          </cell>
          <cell r="I41">
            <v>0</v>
          </cell>
          <cell r="J41">
            <v>0</v>
          </cell>
          <cell r="K41">
            <v>0</v>
          </cell>
          <cell r="L41">
            <v>0</v>
          </cell>
          <cell r="M41">
            <v>0</v>
          </cell>
          <cell r="N41">
            <v>0</v>
          </cell>
          <cell r="O41">
            <v>1</v>
          </cell>
        </row>
        <row r="42">
          <cell r="A42" t="str">
            <v>Świekatowo</v>
          </cell>
          <cell r="B42" t="str">
            <v>'041410</v>
          </cell>
          <cell r="C42">
            <v>2</v>
          </cell>
          <cell r="D42">
            <v>2</v>
          </cell>
          <cell r="E42" t="str">
            <v>'0414</v>
          </cell>
          <cell r="F42" t="str">
            <v>ŚWIECKI</v>
          </cell>
          <cell r="G42" t="str">
            <v>gmina Świekatowo</v>
          </cell>
          <cell r="H42">
            <v>3320</v>
          </cell>
          <cell r="I42">
            <v>156.04</v>
          </cell>
          <cell r="J42">
            <v>3506</v>
          </cell>
          <cell r="K42">
            <v>631.08000000000004</v>
          </cell>
          <cell r="L42">
            <v>302.91839999999996</v>
          </cell>
          <cell r="M42">
            <v>15.461460000000002</v>
          </cell>
          <cell r="N42">
            <v>0</v>
          </cell>
          <cell r="O42">
            <v>1</v>
          </cell>
        </row>
        <row r="43">
          <cell r="A43" t="str">
            <v>Lniano</v>
          </cell>
          <cell r="B43" t="str">
            <v>'041405</v>
          </cell>
          <cell r="C43">
            <v>2</v>
          </cell>
          <cell r="D43">
            <v>2</v>
          </cell>
          <cell r="E43" t="str">
            <v>'0414</v>
          </cell>
          <cell r="F43" t="str">
            <v>ŚWIECKI</v>
          </cell>
          <cell r="G43" t="str">
            <v>gmina Lniano</v>
          </cell>
          <cell r="H43">
            <v>4154</v>
          </cell>
          <cell r="I43">
            <v>195.238</v>
          </cell>
          <cell r="J43">
            <v>4151</v>
          </cell>
          <cell r="K43">
            <v>747.18</v>
          </cell>
          <cell r="L43">
            <v>358.64639999999997</v>
          </cell>
          <cell r="M43">
            <v>18.305910000000001</v>
          </cell>
          <cell r="N43">
            <v>0</v>
          </cell>
          <cell r="O43">
            <v>1</v>
          </cell>
        </row>
        <row r="44">
          <cell r="A44" t="str">
            <v>Nowe - obszar wiejski</v>
          </cell>
          <cell r="B44" t="str">
            <v>'041406</v>
          </cell>
          <cell r="C44">
            <v>5</v>
          </cell>
          <cell r="D44">
            <v>2</v>
          </cell>
          <cell r="E44" t="str">
            <v>'0414</v>
          </cell>
          <cell r="F44" t="str">
            <v>ŚWIECKI</v>
          </cell>
          <cell r="G44" t="str">
            <v>Nowe - obszar wiejski</v>
          </cell>
          <cell r="H44">
            <v>4745</v>
          </cell>
          <cell r="I44">
            <v>223.01499999999999</v>
          </cell>
          <cell r="J44">
            <v>4483</v>
          </cell>
          <cell r="K44">
            <v>806.94</v>
          </cell>
          <cell r="L44">
            <v>387.33119999999997</v>
          </cell>
          <cell r="M44">
            <v>19.770030000000002</v>
          </cell>
          <cell r="N44">
            <v>0</v>
          </cell>
          <cell r="O44">
            <v>1</v>
          </cell>
        </row>
        <row r="45">
          <cell r="A45" t="str">
            <v>Drzycim</v>
          </cell>
          <cell r="B45" t="str">
            <v>'041403</v>
          </cell>
          <cell r="C45">
            <v>2</v>
          </cell>
          <cell r="D45">
            <v>2</v>
          </cell>
          <cell r="E45" t="str">
            <v>'0414</v>
          </cell>
          <cell r="F45" t="str">
            <v>ŚWIECKI</v>
          </cell>
          <cell r="G45" t="str">
            <v>gmina Drzycim</v>
          </cell>
          <cell r="H45">
            <v>5305</v>
          </cell>
          <cell r="I45">
            <v>249.33500000000001</v>
          </cell>
          <cell r="J45">
            <v>5011</v>
          </cell>
          <cell r="K45">
            <v>901.98</v>
          </cell>
          <cell r="L45">
            <v>432.95039999999995</v>
          </cell>
          <cell r="M45">
            <v>22.098510000000001</v>
          </cell>
          <cell r="N45">
            <v>0</v>
          </cell>
          <cell r="O45">
            <v>1</v>
          </cell>
        </row>
        <row r="46">
          <cell r="A46" t="str">
            <v>Bukowiec</v>
          </cell>
          <cell r="B46" t="str">
            <v>'041401</v>
          </cell>
          <cell r="C46">
            <v>2</v>
          </cell>
          <cell r="D46">
            <v>2</v>
          </cell>
          <cell r="E46" t="str">
            <v>'0414</v>
          </cell>
          <cell r="F46" t="str">
            <v>ŚWIECKI</v>
          </cell>
          <cell r="G46" t="str">
            <v>gmina Bukowiec</v>
          </cell>
          <cell r="H46">
            <v>5480</v>
          </cell>
          <cell r="I46">
            <v>257.56</v>
          </cell>
          <cell r="J46">
            <v>5198</v>
          </cell>
          <cell r="K46">
            <v>935.64</v>
          </cell>
          <cell r="L46">
            <v>449.10719999999998</v>
          </cell>
          <cell r="M46">
            <v>22.923180000000002</v>
          </cell>
          <cell r="N46">
            <v>0</v>
          </cell>
          <cell r="O46">
            <v>1</v>
          </cell>
        </row>
        <row r="47">
          <cell r="A47" t="str">
            <v>Osie</v>
          </cell>
          <cell r="B47" t="str">
            <v>'041407</v>
          </cell>
          <cell r="C47">
            <v>2</v>
          </cell>
          <cell r="D47">
            <v>2</v>
          </cell>
          <cell r="E47" t="str">
            <v>'0414</v>
          </cell>
          <cell r="F47" t="str">
            <v>ŚWIECKI</v>
          </cell>
          <cell r="G47" t="str">
            <v>gmina Osie</v>
          </cell>
          <cell r="H47">
            <v>5295</v>
          </cell>
          <cell r="I47">
            <v>248.86500000000001</v>
          </cell>
          <cell r="J47">
            <v>5356</v>
          </cell>
          <cell r="K47">
            <v>964.08</v>
          </cell>
          <cell r="L47">
            <v>462.75839999999994</v>
          </cell>
          <cell r="M47">
            <v>23.619960000000003</v>
          </cell>
          <cell r="N47">
            <v>0</v>
          </cell>
          <cell r="O47">
            <v>1</v>
          </cell>
        </row>
        <row r="48">
          <cell r="A48" t="str">
            <v>Warlubie</v>
          </cell>
          <cell r="B48" t="str">
            <v>'041411</v>
          </cell>
          <cell r="C48">
            <v>2</v>
          </cell>
          <cell r="D48">
            <v>2</v>
          </cell>
          <cell r="E48" t="str">
            <v>'0414</v>
          </cell>
          <cell r="F48" t="str">
            <v>ŚWIECKI</v>
          </cell>
          <cell r="G48" t="str">
            <v>gmina Warlubie</v>
          </cell>
          <cell r="H48">
            <v>6504</v>
          </cell>
          <cell r="I48">
            <v>305.68799999999999</v>
          </cell>
          <cell r="J48">
            <v>6623</v>
          </cell>
          <cell r="K48">
            <v>1192.1400000000001</v>
          </cell>
          <cell r="L48">
            <v>572.22719999999993</v>
          </cell>
          <cell r="M48">
            <v>29.207430000000002</v>
          </cell>
          <cell r="N48">
            <v>0</v>
          </cell>
          <cell r="O48">
            <v>1</v>
          </cell>
        </row>
        <row r="49">
          <cell r="A49" t="str">
            <v>Dragacz</v>
          </cell>
          <cell r="B49" t="str">
            <v>'041402</v>
          </cell>
          <cell r="C49">
            <v>2</v>
          </cell>
          <cell r="D49">
            <v>2</v>
          </cell>
          <cell r="E49" t="str">
            <v>'0414</v>
          </cell>
          <cell r="F49" t="str">
            <v>ŚWIECKI</v>
          </cell>
          <cell r="G49" t="str">
            <v>gmina Dragacz</v>
          </cell>
          <cell r="H49">
            <v>7555</v>
          </cell>
          <cell r="I49">
            <v>355.08499999999998</v>
          </cell>
          <cell r="J49">
            <v>6989</v>
          </cell>
          <cell r="K49">
            <v>1258.02</v>
          </cell>
          <cell r="L49">
            <v>603.84960000000001</v>
          </cell>
          <cell r="M49">
            <v>30.821490000000001</v>
          </cell>
          <cell r="N49">
            <v>0</v>
          </cell>
          <cell r="O49">
            <v>1</v>
          </cell>
        </row>
        <row r="50">
          <cell r="A50" t="str">
            <v>Świecie - obszar wiejski</v>
          </cell>
          <cell r="B50" t="str">
            <v>'041409</v>
          </cell>
          <cell r="C50">
            <v>5</v>
          </cell>
          <cell r="D50">
            <v>2</v>
          </cell>
          <cell r="E50" t="str">
            <v>'0414</v>
          </cell>
          <cell r="F50" t="str">
            <v>ŚWIECKI</v>
          </cell>
          <cell r="G50" t="str">
            <v>Świecie - obszar wiejski</v>
          </cell>
          <cell r="H50">
            <v>6999</v>
          </cell>
          <cell r="I50">
            <v>328.95299999999997</v>
          </cell>
          <cell r="J50">
            <v>7621</v>
          </cell>
          <cell r="K50">
            <v>1371.78</v>
          </cell>
          <cell r="L50">
            <v>658.45439999999985</v>
          </cell>
          <cell r="M50">
            <v>33.608609999999999</v>
          </cell>
          <cell r="N50">
            <v>0</v>
          </cell>
          <cell r="O50">
            <v>1</v>
          </cell>
        </row>
        <row r="51">
          <cell r="A51" t="str">
            <v>Jeżewo</v>
          </cell>
          <cell r="B51" t="str">
            <v>'041404</v>
          </cell>
          <cell r="C51">
            <v>2</v>
          </cell>
          <cell r="D51">
            <v>2</v>
          </cell>
          <cell r="E51" t="str">
            <v>'0414</v>
          </cell>
          <cell r="F51" t="str">
            <v>ŚWIECKI</v>
          </cell>
          <cell r="G51" t="str">
            <v>gmina Jeżewo</v>
          </cell>
          <cell r="H51">
            <v>7682</v>
          </cell>
          <cell r="I51">
            <v>361.05399999999997</v>
          </cell>
          <cell r="J51">
            <v>7897</v>
          </cell>
          <cell r="K51">
            <v>1421.46</v>
          </cell>
          <cell r="L51">
            <v>682.30079999999998</v>
          </cell>
          <cell r="M51">
            <v>34.825770000000006</v>
          </cell>
          <cell r="N51">
            <v>0</v>
          </cell>
          <cell r="O51">
            <v>1</v>
          </cell>
        </row>
        <row r="52">
          <cell r="A52" t="str">
            <v>Nowe - miasto</v>
          </cell>
          <cell r="B52" t="str">
            <v>'041406</v>
          </cell>
          <cell r="C52">
            <v>4</v>
          </cell>
          <cell r="D52">
            <v>1</v>
          </cell>
          <cell r="E52" t="str">
            <v>'0414</v>
          </cell>
          <cell r="F52" t="str">
            <v>ŚWIECKI</v>
          </cell>
          <cell r="G52" t="str">
            <v>Nowe - miasto</v>
          </cell>
          <cell r="H52">
            <v>6822</v>
          </cell>
          <cell r="I52">
            <v>1057.4100000000001</v>
          </cell>
          <cell r="J52">
            <v>6104</v>
          </cell>
          <cell r="K52">
            <v>1526</v>
          </cell>
          <cell r="L52">
            <v>869.82</v>
          </cell>
          <cell r="M52">
            <v>80.878</v>
          </cell>
          <cell r="N52">
            <v>0</v>
          </cell>
          <cell r="O52">
            <v>1</v>
          </cell>
        </row>
        <row r="53">
          <cell r="A53" t="str">
            <v>Pruszcz</v>
          </cell>
          <cell r="B53" t="str">
            <v>'041408</v>
          </cell>
          <cell r="C53">
            <v>2</v>
          </cell>
          <cell r="D53">
            <v>2</v>
          </cell>
          <cell r="E53" t="str">
            <v>'0414</v>
          </cell>
          <cell r="F53" t="str">
            <v>ŚWIECKI</v>
          </cell>
          <cell r="G53" t="str">
            <v>gmina Pruszcz</v>
          </cell>
          <cell r="H53">
            <v>9551</v>
          </cell>
          <cell r="I53">
            <v>448.89699999999999</v>
          </cell>
          <cell r="J53">
            <v>9240</v>
          </cell>
          <cell r="K53">
            <v>1663.2</v>
          </cell>
          <cell r="L53">
            <v>798.3359999999999</v>
          </cell>
          <cell r="M53">
            <v>40.748400000000004</v>
          </cell>
          <cell r="N53">
            <v>0</v>
          </cell>
          <cell r="O53">
            <v>1</v>
          </cell>
        </row>
        <row r="54">
          <cell r="A54" t="str">
            <v>Świecie - miasto</v>
          </cell>
          <cell r="B54" t="str">
            <v>'041409</v>
          </cell>
          <cell r="C54">
            <v>4</v>
          </cell>
          <cell r="D54">
            <v>1</v>
          </cell>
          <cell r="E54" t="str">
            <v>'0414</v>
          </cell>
          <cell r="F54" t="str">
            <v>ŚWIECKI</v>
          </cell>
          <cell r="G54" t="str">
            <v>Świecie - miasto</v>
          </cell>
          <cell r="H54">
            <v>27102</v>
          </cell>
          <cell r="I54">
            <v>4200.8100000000004</v>
          </cell>
          <cell r="J54">
            <v>25656</v>
          </cell>
          <cell r="K54">
            <v>6414</v>
          </cell>
          <cell r="L54">
            <v>3655.98</v>
          </cell>
          <cell r="M54">
            <v>339.94200000000001</v>
          </cell>
          <cell r="N54">
            <v>0</v>
          </cell>
          <cell r="O54">
            <v>1</v>
          </cell>
        </row>
        <row r="55">
          <cell r="A55" t="str">
            <v>Tuchola</v>
          </cell>
          <cell r="B55" t="str">
            <v>'041606</v>
          </cell>
          <cell r="C55">
            <v>3</v>
          </cell>
          <cell r="D55">
            <v>0</v>
          </cell>
          <cell r="E55" t="str">
            <v>'0416</v>
          </cell>
          <cell r="F55" t="str">
            <v>TUCHOLSKI</v>
          </cell>
          <cell r="G55" t="str">
            <v>gmina Tuchola</v>
          </cell>
          <cell r="H55">
            <v>0</v>
          </cell>
          <cell r="I55">
            <v>0</v>
          </cell>
          <cell r="J55">
            <v>0</v>
          </cell>
          <cell r="K55">
            <v>0</v>
          </cell>
          <cell r="L55">
            <v>0</v>
          </cell>
          <cell r="M55">
            <v>0</v>
          </cell>
          <cell r="N55">
            <v>0</v>
          </cell>
          <cell r="O55">
            <v>1</v>
          </cell>
        </row>
        <row r="56">
          <cell r="A56" t="str">
            <v>Kęsowo</v>
          </cell>
          <cell r="B56" t="str">
            <v>'041603</v>
          </cell>
          <cell r="C56">
            <v>2</v>
          </cell>
          <cell r="D56">
            <v>2</v>
          </cell>
          <cell r="E56" t="str">
            <v>'0416</v>
          </cell>
          <cell r="F56" t="str">
            <v>TUCHOLSKI</v>
          </cell>
          <cell r="G56" t="str">
            <v>gmina Kęsowo</v>
          </cell>
          <cell r="H56">
            <v>4593</v>
          </cell>
          <cell r="I56">
            <v>215.87100000000001</v>
          </cell>
          <cell r="J56">
            <v>4439</v>
          </cell>
          <cell r="K56">
            <v>799.02</v>
          </cell>
          <cell r="L56">
            <v>383.52959999999996</v>
          </cell>
          <cell r="M56">
            <v>19.575990000000001</v>
          </cell>
          <cell r="N56">
            <v>0</v>
          </cell>
          <cell r="O56">
            <v>1</v>
          </cell>
        </row>
        <row r="57">
          <cell r="A57" t="str">
            <v>Gostycyn</v>
          </cell>
          <cell r="B57" t="str">
            <v>'041602</v>
          </cell>
          <cell r="C57">
            <v>2</v>
          </cell>
          <cell r="D57">
            <v>2</v>
          </cell>
          <cell r="E57" t="str">
            <v>'0416</v>
          </cell>
          <cell r="F57" t="str">
            <v>TUCHOLSKI</v>
          </cell>
          <cell r="G57" t="str">
            <v>gmina Gostycyn</v>
          </cell>
          <cell r="H57">
            <v>5535</v>
          </cell>
          <cell r="I57">
            <v>260.14499999999998</v>
          </cell>
          <cell r="J57">
            <v>5195</v>
          </cell>
          <cell r="K57">
            <v>935.1</v>
          </cell>
          <cell r="L57">
            <v>448.84799999999996</v>
          </cell>
          <cell r="M57">
            <v>22.909950000000002</v>
          </cell>
          <cell r="N57">
            <v>0</v>
          </cell>
          <cell r="O57">
            <v>1</v>
          </cell>
        </row>
        <row r="58">
          <cell r="A58" t="str">
            <v>Śliwice</v>
          </cell>
          <cell r="B58" t="str">
            <v>'041605</v>
          </cell>
          <cell r="C58">
            <v>2</v>
          </cell>
          <cell r="D58">
            <v>2</v>
          </cell>
          <cell r="E58" t="str">
            <v>'0416</v>
          </cell>
          <cell r="F58" t="str">
            <v>TUCHOLSKI</v>
          </cell>
          <cell r="G58" t="str">
            <v>gmina Śliwice</v>
          </cell>
          <cell r="H58">
            <v>5385</v>
          </cell>
          <cell r="I58">
            <v>253.095</v>
          </cell>
          <cell r="J58">
            <v>5465</v>
          </cell>
          <cell r="K58">
            <v>983.7</v>
          </cell>
          <cell r="L58">
            <v>472.17599999999993</v>
          </cell>
          <cell r="M58">
            <v>24.100650000000002</v>
          </cell>
          <cell r="N58">
            <v>0</v>
          </cell>
          <cell r="O58">
            <v>1</v>
          </cell>
        </row>
        <row r="59">
          <cell r="A59" t="str">
            <v>Lubiewo</v>
          </cell>
          <cell r="B59" t="str">
            <v>'041604</v>
          </cell>
          <cell r="C59">
            <v>2</v>
          </cell>
          <cell r="D59">
            <v>2</v>
          </cell>
          <cell r="E59" t="str">
            <v>'0416</v>
          </cell>
          <cell r="F59" t="str">
            <v>TUCHOLSKI</v>
          </cell>
          <cell r="G59" t="str">
            <v>gmina Lubiewo</v>
          </cell>
          <cell r="H59">
            <v>5876</v>
          </cell>
          <cell r="I59">
            <v>276.17200000000003</v>
          </cell>
          <cell r="J59">
            <v>5794</v>
          </cell>
          <cell r="K59">
            <v>1042.92</v>
          </cell>
          <cell r="L59">
            <v>500.60159999999996</v>
          </cell>
          <cell r="M59">
            <v>25.551540000000003</v>
          </cell>
          <cell r="N59">
            <v>0</v>
          </cell>
          <cell r="O59">
            <v>1</v>
          </cell>
        </row>
        <row r="60">
          <cell r="A60" t="str">
            <v>Tuchola - obszar wiejski</v>
          </cell>
          <cell r="B60" t="str">
            <v>'041606</v>
          </cell>
          <cell r="C60">
            <v>5</v>
          </cell>
          <cell r="D60">
            <v>2</v>
          </cell>
          <cell r="E60" t="str">
            <v>'0416</v>
          </cell>
          <cell r="F60" t="str">
            <v>TUCHOLSKI</v>
          </cell>
          <cell r="G60" t="str">
            <v>Tuchola - obszar wiejski</v>
          </cell>
          <cell r="H60">
            <v>6134</v>
          </cell>
          <cell r="I60">
            <v>288.298</v>
          </cell>
          <cell r="J60">
            <v>6320</v>
          </cell>
          <cell r="K60">
            <v>1137.5999999999999</v>
          </cell>
          <cell r="L60">
            <v>546.048</v>
          </cell>
          <cell r="M60">
            <v>27.871199999999998</v>
          </cell>
          <cell r="N60">
            <v>0</v>
          </cell>
          <cell r="O60">
            <v>1</v>
          </cell>
        </row>
        <row r="61">
          <cell r="A61" t="str">
            <v>Cekcyn</v>
          </cell>
          <cell r="B61" t="str">
            <v>'041601</v>
          </cell>
          <cell r="C61">
            <v>2</v>
          </cell>
          <cell r="D61">
            <v>2</v>
          </cell>
          <cell r="E61" t="str">
            <v>'0416</v>
          </cell>
          <cell r="F61" t="str">
            <v>TUCHOLSKI</v>
          </cell>
          <cell r="G61" t="str">
            <v>gmina Cekcyn</v>
          </cell>
          <cell r="H61">
            <v>6443</v>
          </cell>
          <cell r="I61">
            <v>302.82100000000003</v>
          </cell>
          <cell r="J61">
            <v>6588</v>
          </cell>
          <cell r="K61">
            <v>1185.8399999999999</v>
          </cell>
          <cell r="L61">
            <v>569.20319999999992</v>
          </cell>
          <cell r="M61">
            <v>29.053079999999998</v>
          </cell>
          <cell r="N61">
            <v>0</v>
          </cell>
          <cell r="O61">
            <v>1</v>
          </cell>
        </row>
        <row r="62">
          <cell r="A62" t="str">
            <v>Tuchola - miasto</v>
          </cell>
          <cell r="B62" t="str">
            <v>'041606</v>
          </cell>
          <cell r="C62">
            <v>4</v>
          </cell>
          <cell r="D62">
            <v>1</v>
          </cell>
          <cell r="E62" t="str">
            <v>'0416</v>
          </cell>
          <cell r="F62" t="str">
            <v>TUCHOLSKI</v>
          </cell>
          <cell r="G62" t="str">
            <v>Tuchola - miasto</v>
          </cell>
          <cell r="H62">
            <v>13544</v>
          </cell>
          <cell r="I62">
            <v>2099.3200000000002</v>
          </cell>
          <cell r="J62">
            <v>13886</v>
          </cell>
          <cell r="K62">
            <v>3471.5</v>
          </cell>
          <cell r="L62">
            <v>1978.7550000000001</v>
          </cell>
          <cell r="M62">
            <v>183.98949999999999</v>
          </cell>
          <cell r="N62">
            <v>0</v>
          </cell>
          <cell r="O62">
            <v>1</v>
          </cell>
        </row>
        <row r="63">
          <cell r="A63" t="str">
            <v>Jabłonowo Pomorskie</v>
          </cell>
          <cell r="B63" t="str">
            <v>'040207</v>
          </cell>
          <cell r="C63">
            <v>3</v>
          </cell>
          <cell r="E63" t="str">
            <v>'0402</v>
          </cell>
          <cell r="F63" t="str">
            <v>BRODNICKI</v>
          </cell>
          <cell r="G63" t="str">
            <v>gmina Jabłonowo Pomorskie</v>
          </cell>
          <cell r="H63">
            <v>0</v>
          </cell>
          <cell r="I63">
            <v>0</v>
          </cell>
          <cell r="J63">
            <v>0</v>
          </cell>
          <cell r="K63">
            <v>0</v>
          </cell>
          <cell r="L63">
            <v>0</v>
          </cell>
          <cell r="M63">
            <v>0</v>
          </cell>
          <cell r="N63">
            <v>0</v>
          </cell>
          <cell r="O63">
            <v>2</v>
          </cell>
        </row>
        <row r="64">
          <cell r="A64" t="str">
            <v>Zbiczno</v>
          </cell>
          <cell r="B64" t="str">
            <v>'040210</v>
          </cell>
          <cell r="C64">
            <v>2</v>
          </cell>
          <cell r="D64">
            <v>2</v>
          </cell>
          <cell r="E64" t="str">
            <v>'0402</v>
          </cell>
          <cell r="F64" t="str">
            <v>BRODNICKI</v>
          </cell>
          <cell r="G64" t="str">
            <v>gmina Zbiczno</v>
          </cell>
          <cell r="H64">
            <v>4629</v>
          </cell>
          <cell r="I64">
            <v>217.56299999999999</v>
          </cell>
          <cell r="J64">
            <v>4632</v>
          </cell>
          <cell r="K64">
            <v>833.76</v>
          </cell>
          <cell r="L64">
            <v>400.20479999999998</v>
          </cell>
          <cell r="M64">
            <v>20.427120000000002</v>
          </cell>
          <cell r="N64">
            <v>0</v>
          </cell>
          <cell r="O64">
            <v>2</v>
          </cell>
        </row>
        <row r="65">
          <cell r="A65" t="str">
            <v>Jabłonowo Pomorskie - miasto</v>
          </cell>
          <cell r="B65" t="str">
            <v>'040207</v>
          </cell>
          <cell r="C65">
            <v>4</v>
          </cell>
          <cell r="D65">
            <v>1</v>
          </cell>
          <cell r="E65" t="str">
            <v>'0402</v>
          </cell>
          <cell r="F65" t="str">
            <v>BRODNICKI</v>
          </cell>
          <cell r="G65" t="str">
            <v>Jabłonowo Pomorskie - miasto</v>
          </cell>
          <cell r="H65">
            <v>3348</v>
          </cell>
          <cell r="I65">
            <v>518.94000000000005</v>
          </cell>
          <cell r="J65">
            <v>3686</v>
          </cell>
          <cell r="K65">
            <v>921.5</v>
          </cell>
          <cell r="L65">
            <v>525.255</v>
          </cell>
          <cell r="M65">
            <v>48.839500000000001</v>
          </cell>
          <cell r="N65">
            <v>0</v>
          </cell>
          <cell r="O65">
            <v>2</v>
          </cell>
        </row>
        <row r="66">
          <cell r="A66" t="str">
            <v>Jabłonowo Pomorskie - obszar wiejski</v>
          </cell>
          <cell r="B66" t="str">
            <v>'040207</v>
          </cell>
          <cell r="C66">
            <v>5</v>
          </cell>
          <cell r="D66">
            <v>2</v>
          </cell>
          <cell r="E66" t="str">
            <v>'0402</v>
          </cell>
          <cell r="F66" t="str">
            <v>BRODNICKI</v>
          </cell>
          <cell r="G66" t="str">
            <v>Jabłonowo Pomorskie - obszar wiejski</v>
          </cell>
          <cell r="H66">
            <v>5844</v>
          </cell>
          <cell r="I66">
            <v>274.66800000000001</v>
          </cell>
          <cell r="J66">
            <v>5283</v>
          </cell>
          <cell r="K66">
            <v>950.94</v>
          </cell>
          <cell r="L66">
            <v>456.45119999999997</v>
          </cell>
          <cell r="M66">
            <v>23.298030000000001</v>
          </cell>
          <cell r="N66">
            <v>0</v>
          </cell>
          <cell r="O66">
            <v>2</v>
          </cell>
        </row>
        <row r="67">
          <cell r="A67" t="str">
            <v>Bobrowo</v>
          </cell>
          <cell r="B67" t="str">
            <v>'040202</v>
          </cell>
          <cell r="C67">
            <v>2</v>
          </cell>
          <cell r="D67">
            <v>2</v>
          </cell>
          <cell r="E67" t="str">
            <v>'0402</v>
          </cell>
          <cell r="F67" t="str">
            <v>BRODNICKI</v>
          </cell>
          <cell r="G67" t="str">
            <v>gmina Bobrowo</v>
          </cell>
          <cell r="H67">
            <v>6706</v>
          </cell>
          <cell r="I67">
            <v>315.18200000000002</v>
          </cell>
          <cell r="J67">
            <v>6163</v>
          </cell>
          <cell r="K67">
            <v>1109.3399999999999</v>
          </cell>
          <cell r="L67">
            <v>532.4831999999999</v>
          </cell>
          <cell r="M67">
            <v>27.178829999999998</v>
          </cell>
          <cell r="N67">
            <v>0</v>
          </cell>
          <cell r="O67">
            <v>2</v>
          </cell>
        </row>
        <row r="68">
          <cell r="A68" t="str">
            <v>Kijewo Królewskie</v>
          </cell>
          <cell r="B68" t="str">
            <v>'040403</v>
          </cell>
          <cell r="C68">
            <v>2</v>
          </cell>
          <cell r="D68">
            <v>2</v>
          </cell>
          <cell r="E68" t="str">
            <v>'0404</v>
          </cell>
          <cell r="F68" t="str">
            <v>CHEŁMIŃSKI</v>
          </cell>
          <cell r="G68" t="str">
            <v>gmina Kijewo Królewskie</v>
          </cell>
          <cell r="H68">
            <v>4274</v>
          </cell>
          <cell r="I68">
            <v>200.87799999999999</v>
          </cell>
          <cell r="J68">
            <v>4347</v>
          </cell>
          <cell r="K68">
            <v>782.46</v>
          </cell>
          <cell r="L68">
            <v>375.58080000000001</v>
          </cell>
          <cell r="M68">
            <v>19.170270000000002</v>
          </cell>
          <cell r="N68">
            <v>0</v>
          </cell>
          <cell r="O68">
            <v>2</v>
          </cell>
        </row>
        <row r="69">
          <cell r="A69" t="str">
            <v>Papowo Biskupie</v>
          </cell>
          <cell r="B69" t="str">
            <v>'040405</v>
          </cell>
          <cell r="C69">
            <v>2</v>
          </cell>
          <cell r="D69">
            <v>2</v>
          </cell>
          <cell r="E69" t="str">
            <v>'0404</v>
          </cell>
          <cell r="F69" t="str">
            <v>CHEŁMIŃSKI</v>
          </cell>
          <cell r="G69" t="str">
            <v>gmina Papowo Biskupie</v>
          </cell>
          <cell r="H69">
            <v>4498</v>
          </cell>
          <cell r="I69">
            <v>211.40600000000001</v>
          </cell>
          <cell r="J69">
            <v>4417</v>
          </cell>
          <cell r="K69">
            <v>795.06</v>
          </cell>
          <cell r="L69">
            <v>381.62880000000001</v>
          </cell>
          <cell r="M69">
            <v>19.47897</v>
          </cell>
          <cell r="N69">
            <v>0</v>
          </cell>
          <cell r="O69">
            <v>2</v>
          </cell>
        </row>
        <row r="70">
          <cell r="A70" t="str">
            <v>Stolno</v>
          </cell>
          <cell r="B70" t="str">
            <v>'040406</v>
          </cell>
          <cell r="C70">
            <v>2</v>
          </cell>
          <cell r="D70">
            <v>2</v>
          </cell>
          <cell r="E70" t="str">
            <v>'0404</v>
          </cell>
          <cell r="F70" t="str">
            <v>CHEŁMIŃSKI</v>
          </cell>
          <cell r="G70" t="str">
            <v>gmina Stolno</v>
          </cell>
          <cell r="H70">
            <v>5247</v>
          </cell>
          <cell r="I70">
            <v>246.60900000000001</v>
          </cell>
          <cell r="J70">
            <v>5168</v>
          </cell>
          <cell r="K70">
            <v>930.24</v>
          </cell>
          <cell r="L70">
            <v>446.51519999999994</v>
          </cell>
          <cell r="M70">
            <v>22.790880000000001</v>
          </cell>
          <cell r="N70">
            <v>0</v>
          </cell>
          <cell r="O70">
            <v>2</v>
          </cell>
        </row>
        <row r="71">
          <cell r="A71" t="str">
            <v>Lisewo</v>
          </cell>
          <cell r="B71" t="str">
            <v>'040404</v>
          </cell>
          <cell r="C71">
            <v>2</v>
          </cell>
          <cell r="D71">
            <v>2</v>
          </cell>
          <cell r="E71" t="str">
            <v>'0404</v>
          </cell>
          <cell r="F71" t="str">
            <v>CHEŁMIŃSKI</v>
          </cell>
          <cell r="G71" t="str">
            <v>gmina Lisewo</v>
          </cell>
          <cell r="H71">
            <v>5569</v>
          </cell>
          <cell r="I71">
            <v>261.74299999999999</v>
          </cell>
          <cell r="J71">
            <v>5222</v>
          </cell>
          <cell r="K71">
            <v>939.96</v>
          </cell>
          <cell r="L71">
            <v>451.18079999999992</v>
          </cell>
          <cell r="M71">
            <v>23.029020000000003</v>
          </cell>
          <cell r="N71">
            <v>0</v>
          </cell>
          <cell r="O71">
            <v>2</v>
          </cell>
        </row>
        <row r="72">
          <cell r="A72" t="str">
            <v>Chełmno</v>
          </cell>
          <cell r="B72" t="str">
            <v>'040402</v>
          </cell>
          <cell r="C72">
            <v>2</v>
          </cell>
          <cell r="D72">
            <v>2</v>
          </cell>
          <cell r="E72" t="str">
            <v>'0404</v>
          </cell>
          <cell r="F72" t="str">
            <v>CHEŁMIŃSKI</v>
          </cell>
          <cell r="G72" t="str">
            <v>gmina Chełmno (gmina wiejska)</v>
          </cell>
          <cell r="H72">
            <v>5134</v>
          </cell>
          <cell r="I72">
            <v>241.298</v>
          </cell>
          <cell r="J72">
            <v>5391</v>
          </cell>
          <cell r="K72">
            <v>970.38</v>
          </cell>
          <cell r="L72">
            <v>465.78239999999994</v>
          </cell>
          <cell r="M72">
            <v>23.77431</v>
          </cell>
          <cell r="N72">
            <v>0</v>
          </cell>
          <cell r="O72">
            <v>2</v>
          </cell>
        </row>
        <row r="73">
          <cell r="A73" t="str">
            <v>Unisław</v>
          </cell>
          <cell r="B73" t="str">
            <v>'040407</v>
          </cell>
          <cell r="C73">
            <v>2</v>
          </cell>
          <cell r="D73">
            <v>2</v>
          </cell>
          <cell r="E73" t="str">
            <v>'0404</v>
          </cell>
          <cell r="F73" t="str">
            <v>CHEŁMIŃSKI</v>
          </cell>
          <cell r="G73" t="str">
            <v>gmina Unisław</v>
          </cell>
          <cell r="H73">
            <v>6715</v>
          </cell>
          <cell r="I73">
            <v>315.60500000000002</v>
          </cell>
          <cell r="J73">
            <v>6854</v>
          </cell>
          <cell r="K73">
            <v>1233.72</v>
          </cell>
          <cell r="L73">
            <v>592.18560000000002</v>
          </cell>
          <cell r="M73">
            <v>30.226140000000001</v>
          </cell>
          <cell r="N73">
            <v>0</v>
          </cell>
          <cell r="O73">
            <v>2</v>
          </cell>
        </row>
        <row r="74">
          <cell r="A74" t="str">
            <v>Chełmno</v>
          </cell>
          <cell r="B74" t="str">
            <v>'040401</v>
          </cell>
          <cell r="C74">
            <v>1</v>
          </cell>
          <cell r="D74">
            <v>1</v>
          </cell>
          <cell r="E74" t="str">
            <v>'0404</v>
          </cell>
          <cell r="F74" t="str">
            <v>CHEŁMIŃSKI</v>
          </cell>
          <cell r="G74" t="str">
            <v>gmina Chełmno (gmina miejska)</v>
          </cell>
          <cell r="H74">
            <v>22002</v>
          </cell>
          <cell r="I74">
            <v>3410.31</v>
          </cell>
          <cell r="J74">
            <v>20104</v>
          </cell>
          <cell r="K74">
            <v>5026</v>
          </cell>
          <cell r="L74">
            <v>2864.82</v>
          </cell>
          <cell r="M74">
            <v>266.37799999999999</v>
          </cell>
          <cell r="N74">
            <v>0</v>
          </cell>
          <cell r="O74">
            <v>2</v>
          </cell>
        </row>
        <row r="75">
          <cell r="A75" t="str">
            <v>Kowalewo Pomorskie</v>
          </cell>
          <cell r="B75" t="str">
            <v>'040504</v>
          </cell>
          <cell r="C75">
            <v>3</v>
          </cell>
          <cell r="D75">
            <v>0</v>
          </cell>
          <cell r="E75" t="str">
            <v>'0405</v>
          </cell>
          <cell r="F75" t="str">
            <v>GOLUBSKO-DOBRZYŃSKI</v>
          </cell>
          <cell r="G75" t="str">
            <v>gmina Kowalewo Pomorskie</v>
          </cell>
          <cell r="H75">
            <v>0</v>
          </cell>
          <cell r="I75">
            <v>0</v>
          </cell>
          <cell r="J75">
            <v>0</v>
          </cell>
          <cell r="K75">
            <v>0</v>
          </cell>
          <cell r="L75">
            <v>0</v>
          </cell>
          <cell r="M75">
            <v>0</v>
          </cell>
          <cell r="N75">
            <v>0</v>
          </cell>
          <cell r="O75">
            <v>2</v>
          </cell>
        </row>
        <row r="76">
          <cell r="A76" t="str">
            <v>Ciechocin</v>
          </cell>
          <cell r="B76" t="str">
            <v>'040502</v>
          </cell>
          <cell r="C76">
            <v>2</v>
          </cell>
          <cell r="D76">
            <v>2</v>
          </cell>
          <cell r="E76" t="str">
            <v>'0405</v>
          </cell>
          <cell r="F76" t="str">
            <v>GOLUBSKO-DOBRZYŃSKI</v>
          </cell>
          <cell r="G76" t="str">
            <v>gmina Ciechocin</v>
          </cell>
          <cell r="H76">
            <v>4010</v>
          </cell>
          <cell r="I76">
            <v>188.47</v>
          </cell>
          <cell r="J76">
            <v>3985</v>
          </cell>
          <cell r="K76">
            <v>717.3</v>
          </cell>
          <cell r="L76">
            <v>344.30399999999992</v>
          </cell>
          <cell r="M76">
            <v>17.57385</v>
          </cell>
          <cell r="N76">
            <v>0</v>
          </cell>
          <cell r="O76">
            <v>2</v>
          </cell>
        </row>
        <row r="77">
          <cell r="A77" t="str">
            <v>Kowalewo Pomorskie - miasto</v>
          </cell>
          <cell r="B77" t="str">
            <v>'040504</v>
          </cell>
          <cell r="C77">
            <v>4</v>
          </cell>
          <cell r="D77">
            <v>1</v>
          </cell>
          <cell r="E77" t="str">
            <v>'0405</v>
          </cell>
          <cell r="F77" t="str">
            <v>GOLUBSKO-DOBRZYŃSKI</v>
          </cell>
          <cell r="G77" t="str">
            <v>Kowalewo Pomorskie - miasto</v>
          </cell>
          <cell r="H77">
            <v>4107</v>
          </cell>
          <cell r="I77">
            <v>636.58500000000004</v>
          </cell>
          <cell r="J77">
            <v>4115</v>
          </cell>
          <cell r="K77">
            <v>1028.75</v>
          </cell>
          <cell r="L77">
            <v>586.38750000000005</v>
          </cell>
          <cell r="M77">
            <v>54.52375</v>
          </cell>
          <cell r="N77">
            <v>0</v>
          </cell>
          <cell r="O77">
            <v>2</v>
          </cell>
        </row>
        <row r="78">
          <cell r="A78" t="str">
            <v>Kowalewo Pomorskie - obszar wiejski</v>
          </cell>
          <cell r="B78" t="str">
            <v>'040504</v>
          </cell>
          <cell r="C78">
            <v>5</v>
          </cell>
          <cell r="D78">
            <v>2</v>
          </cell>
          <cell r="E78" t="str">
            <v>'0405</v>
          </cell>
          <cell r="F78" t="str">
            <v>GOLUBSKO-DOBRZYŃSKI</v>
          </cell>
          <cell r="G78" t="str">
            <v>Kowalewo Pomorskie - obszar wiejski</v>
          </cell>
          <cell r="H78">
            <v>7361</v>
          </cell>
          <cell r="I78">
            <v>345.96699999999998</v>
          </cell>
          <cell r="J78">
            <v>7366</v>
          </cell>
          <cell r="K78">
            <v>1325.88</v>
          </cell>
          <cell r="L78">
            <v>636.42239999999993</v>
          </cell>
          <cell r="M78">
            <v>32.484060000000007</v>
          </cell>
          <cell r="N78">
            <v>0</v>
          </cell>
          <cell r="O78">
            <v>2</v>
          </cell>
        </row>
        <row r="79">
          <cell r="A79" t="str">
            <v>Golub-Dobrzyń</v>
          </cell>
          <cell r="B79" t="str">
            <v>'040503</v>
          </cell>
          <cell r="C79">
            <v>2</v>
          </cell>
          <cell r="D79">
            <v>2</v>
          </cell>
          <cell r="E79" t="str">
            <v>'0405</v>
          </cell>
          <cell r="F79" t="str">
            <v>GOLUBSKO-DOBRZYŃSKI</v>
          </cell>
          <cell r="G79" t="str">
            <v>gmina Golub-Dobrzyń (gmina wiejska)</v>
          </cell>
          <cell r="H79">
            <v>8634</v>
          </cell>
          <cell r="I79">
            <v>405.798</v>
          </cell>
          <cell r="J79">
            <v>8373</v>
          </cell>
          <cell r="K79">
            <v>1507.14</v>
          </cell>
          <cell r="L79">
            <v>723.42719999999997</v>
          </cell>
          <cell r="M79">
            <v>36.924930000000003</v>
          </cell>
          <cell r="N79">
            <v>0</v>
          </cell>
          <cell r="O79">
            <v>2</v>
          </cell>
        </row>
        <row r="80">
          <cell r="A80" t="str">
            <v>Golub-Dobrzyń</v>
          </cell>
          <cell r="B80" t="str">
            <v>'040501</v>
          </cell>
          <cell r="C80">
            <v>1</v>
          </cell>
          <cell r="D80">
            <v>1</v>
          </cell>
          <cell r="E80" t="str">
            <v>'0405</v>
          </cell>
          <cell r="F80" t="str">
            <v>GOLUBSKO-DOBRZYŃSKI</v>
          </cell>
          <cell r="G80" t="str">
            <v>gmina Golub-Dobrzyń (gmina miejska)</v>
          </cell>
          <cell r="H80">
            <v>12845</v>
          </cell>
          <cell r="I80">
            <v>1990.9749999999999</v>
          </cell>
          <cell r="J80">
            <v>12935</v>
          </cell>
          <cell r="K80">
            <v>3233.75</v>
          </cell>
          <cell r="L80">
            <v>1843.2375</v>
          </cell>
          <cell r="M80">
            <v>171.38874999999999</v>
          </cell>
          <cell r="N80">
            <v>0</v>
          </cell>
          <cell r="O80">
            <v>2</v>
          </cell>
        </row>
        <row r="81">
          <cell r="A81" t="str">
            <v>Chełmża</v>
          </cell>
          <cell r="B81" t="str">
            <v>'041502</v>
          </cell>
          <cell r="C81">
            <v>2</v>
          </cell>
          <cell r="D81">
            <v>2</v>
          </cell>
          <cell r="E81" t="str">
            <v>'0415</v>
          </cell>
          <cell r="F81" t="str">
            <v>TORUŃSKI</v>
          </cell>
          <cell r="G81" t="str">
            <v>gmina Chełmża (gmina wiejska)</v>
          </cell>
          <cell r="H81">
            <v>10250</v>
          </cell>
          <cell r="I81">
            <v>481.75</v>
          </cell>
          <cell r="J81">
            <v>9485</v>
          </cell>
          <cell r="K81">
            <v>1707.3</v>
          </cell>
          <cell r="L81">
            <v>819.50399999999991</v>
          </cell>
          <cell r="M81">
            <v>41.828850000000003</v>
          </cell>
          <cell r="N81">
            <v>0</v>
          </cell>
          <cell r="O81">
            <v>2</v>
          </cell>
        </row>
        <row r="82">
          <cell r="A82" t="str">
            <v>Chełmża</v>
          </cell>
          <cell r="B82" t="str">
            <v>'041501</v>
          </cell>
          <cell r="C82">
            <v>1</v>
          </cell>
          <cell r="D82">
            <v>1</v>
          </cell>
          <cell r="E82" t="str">
            <v>'0415</v>
          </cell>
          <cell r="F82" t="str">
            <v>TORUŃSKI</v>
          </cell>
          <cell r="G82" t="str">
            <v>gmina Chełmża (gmina miejska)</v>
          </cell>
          <cell r="H82">
            <v>15432</v>
          </cell>
          <cell r="I82">
            <v>2391.96</v>
          </cell>
          <cell r="J82">
            <v>15102</v>
          </cell>
          <cell r="K82">
            <v>3775.5</v>
          </cell>
          <cell r="L82">
            <v>2152.0349999999999</v>
          </cell>
          <cell r="M82">
            <v>200.10149999999999</v>
          </cell>
          <cell r="N82">
            <v>0</v>
          </cell>
          <cell r="O82">
            <v>2</v>
          </cell>
        </row>
        <row r="83">
          <cell r="A83" t="str">
            <v>Dębowa Łąka</v>
          </cell>
          <cell r="B83" t="str">
            <v>'041702</v>
          </cell>
          <cell r="C83">
            <v>2</v>
          </cell>
          <cell r="D83">
            <v>2</v>
          </cell>
          <cell r="E83" t="str">
            <v>'0417</v>
          </cell>
          <cell r="F83" t="str">
            <v>WĄBRZESKI</v>
          </cell>
          <cell r="G83" t="str">
            <v>gmina Dębowa Łąka</v>
          </cell>
          <cell r="H83">
            <v>3428</v>
          </cell>
          <cell r="I83">
            <v>161.11600000000001</v>
          </cell>
          <cell r="J83">
            <v>3276</v>
          </cell>
          <cell r="K83">
            <v>589.67999999999995</v>
          </cell>
          <cell r="L83">
            <v>283.04639999999995</v>
          </cell>
          <cell r="M83">
            <v>14.447159999999998</v>
          </cell>
          <cell r="N83">
            <v>0</v>
          </cell>
          <cell r="O83">
            <v>2</v>
          </cell>
        </row>
        <row r="84">
          <cell r="A84" t="str">
            <v>Książki</v>
          </cell>
          <cell r="B84" t="str">
            <v>'041703</v>
          </cell>
          <cell r="C84">
            <v>2</v>
          </cell>
          <cell r="D84">
            <v>2</v>
          </cell>
          <cell r="E84" t="str">
            <v>'0417</v>
          </cell>
          <cell r="F84" t="str">
            <v>WĄBRZESKI</v>
          </cell>
          <cell r="G84" t="str">
            <v>gmina Książki</v>
          </cell>
          <cell r="H84">
            <v>4622</v>
          </cell>
          <cell r="I84">
            <v>217.23400000000001</v>
          </cell>
          <cell r="J84">
            <v>4145</v>
          </cell>
          <cell r="K84">
            <v>746.1</v>
          </cell>
          <cell r="L84">
            <v>358.12799999999993</v>
          </cell>
          <cell r="M84">
            <v>18.279450000000001</v>
          </cell>
          <cell r="N84">
            <v>0</v>
          </cell>
          <cell r="O84">
            <v>2</v>
          </cell>
        </row>
        <row r="85">
          <cell r="A85" t="str">
            <v>Płużnica</v>
          </cell>
          <cell r="B85" t="str">
            <v>'041704</v>
          </cell>
          <cell r="C85">
            <v>2</v>
          </cell>
          <cell r="D85">
            <v>2</v>
          </cell>
          <cell r="E85" t="str">
            <v>'0417</v>
          </cell>
          <cell r="F85" t="str">
            <v>WĄBRZESKI</v>
          </cell>
          <cell r="G85" t="str">
            <v>gmina Płużnica</v>
          </cell>
          <cell r="H85">
            <v>5275</v>
          </cell>
          <cell r="I85">
            <v>247.92500000000001</v>
          </cell>
          <cell r="J85">
            <v>4916</v>
          </cell>
          <cell r="K85">
            <v>884.88</v>
          </cell>
          <cell r="L85">
            <v>424.74239999999998</v>
          </cell>
          <cell r="M85">
            <v>21.679560000000002</v>
          </cell>
          <cell r="N85">
            <v>0</v>
          </cell>
          <cell r="O85">
            <v>2</v>
          </cell>
        </row>
        <row r="86">
          <cell r="A86" t="str">
            <v>Wąbrzeźno</v>
          </cell>
          <cell r="B86" t="str">
            <v>'041705</v>
          </cell>
          <cell r="C86">
            <v>2</v>
          </cell>
          <cell r="D86">
            <v>2</v>
          </cell>
          <cell r="E86" t="str">
            <v>'0417</v>
          </cell>
          <cell r="F86" t="str">
            <v>WĄBRZESKI</v>
          </cell>
          <cell r="G86" t="str">
            <v>gmina Wąbrzeźno (gmina wiejska)</v>
          </cell>
          <cell r="H86">
            <v>9112</v>
          </cell>
          <cell r="I86">
            <v>428.26400000000001</v>
          </cell>
          <cell r="J86">
            <v>8529</v>
          </cell>
          <cell r="K86">
            <v>1535.22</v>
          </cell>
          <cell r="L86">
            <v>736.90559999999994</v>
          </cell>
          <cell r="M86">
            <v>37.61289</v>
          </cell>
          <cell r="N86">
            <v>0</v>
          </cell>
          <cell r="O86">
            <v>2</v>
          </cell>
        </row>
        <row r="87">
          <cell r="A87" t="str">
            <v>Wąbrzeźno</v>
          </cell>
          <cell r="B87" t="str">
            <v>'041701</v>
          </cell>
          <cell r="C87">
            <v>1</v>
          </cell>
          <cell r="D87">
            <v>1</v>
          </cell>
          <cell r="E87" t="str">
            <v>'0417</v>
          </cell>
          <cell r="F87" t="str">
            <v>WĄBRZESKI</v>
          </cell>
          <cell r="G87" t="str">
            <v>gmina Wąbrzeźno (gmina miejska)</v>
          </cell>
          <cell r="H87">
            <v>14026</v>
          </cell>
          <cell r="I87">
            <v>2174.0300000000002</v>
          </cell>
          <cell r="J87">
            <v>13877</v>
          </cell>
          <cell r="K87">
            <v>3469.25</v>
          </cell>
          <cell r="L87">
            <v>1977.4725000000001</v>
          </cell>
          <cell r="M87">
            <v>183.87025</v>
          </cell>
          <cell r="N87">
            <v>0</v>
          </cell>
          <cell r="O87">
            <v>2</v>
          </cell>
        </row>
        <row r="88">
          <cell r="A88" t="str">
            <v>Górzno</v>
          </cell>
          <cell r="B88" t="str">
            <v>'040205</v>
          </cell>
          <cell r="C88">
            <v>3</v>
          </cell>
          <cell r="D88">
            <v>0</v>
          </cell>
          <cell r="E88" t="str">
            <v>'0402</v>
          </cell>
          <cell r="F88" t="str">
            <v>BRODNICKI</v>
          </cell>
          <cell r="G88" t="str">
            <v>gmina Górzno</v>
          </cell>
          <cell r="H88">
            <v>0</v>
          </cell>
          <cell r="I88">
            <v>0</v>
          </cell>
          <cell r="J88">
            <v>0</v>
          </cell>
          <cell r="K88">
            <v>0</v>
          </cell>
          <cell r="L88">
            <v>0</v>
          </cell>
          <cell r="M88">
            <v>0</v>
          </cell>
          <cell r="N88">
            <v>0</v>
          </cell>
          <cell r="O88">
            <v>3</v>
          </cell>
        </row>
        <row r="89">
          <cell r="A89" t="str">
            <v>Górzno - miasto</v>
          </cell>
          <cell r="B89" t="str">
            <v>'040205</v>
          </cell>
          <cell r="C89">
            <v>4</v>
          </cell>
          <cell r="D89">
            <v>1</v>
          </cell>
          <cell r="E89" t="str">
            <v>'0402</v>
          </cell>
          <cell r="F89" t="str">
            <v>BRODNICKI</v>
          </cell>
          <cell r="G89" t="str">
            <v>Górzno - miasto</v>
          </cell>
          <cell r="H89">
            <v>1384</v>
          </cell>
          <cell r="I89">
            <v>214.52</v>
          </cell>
          <cell r="J89">
            <v>1357</v>
          </cell>
          <cell r="K89">
            <v>339.25</v>
          </cell>
          <cell r="L89">
            <v>193.3725</v>
          </cell>
          <cell r="M89">
            <v>17.980249999999998</v>
          </cell>
          <cell r="N89">
            <v>0</v>
          </cell>
          <cell r="O89">
            <v>3</v>
          </cell>
        </row>
        <row r="90">
          <cell r="A90" t="str">
            <v>Górzno - obszar wiejski</v>
          </cell>
          <cell r="B90" t="str">
            <v>'040205</v>
          </cell>
          <cell r="C90">
            <v>5</v>
          </cell>
          <cell r="D90">
            <v>2</v>
          </cell>
          <cell r="E90" t="str">
            <v>'0402</v>
          </cell>
          <cell r="F90" t="str">
            <v>BRODNICKI</v>
          </cell>
          <cell r="G90" t="str">
            <v>Górzno - obszar wiejski</v>
          </cell>
          <cell r="H90">
            <v>2805</v>
          </cell>
          <cell r="I90">
            <v>131.83500000000001</v>
          </cell>
          <cell r="J90">
            <v>2516</v>
          </cell>
          <cell r="K90">
            <v>452.88</v>
          </cell>
          <cell r="L90">
            <v>217.38239999999996</v>
          </cell>
          <cell r="M90">
            <v>11.095560000000001</v>
          </cell>
          <cell r="N90">
            <v>0</v>
          </cell>
          <cell r="O90">
            <v>3</v>
          </cell>
        </row>
        <row r="91">
          <cell r="A91" t="str">
            <v>Brzozie</v>
          </cell>
          <cell r="B91" t="str">
            <v>'040204</v>
          </cell>
          <cell r="C91">
            <v>2</v>
          </cell>
          <cell r="D91">
            <v>2</v>
          </cell>
          <cell r="E91" t="str">
            <v>'0402</v>
          </cell>
          <cell r="F91" t="str">
            <v>BRODNICKI</v>
          </cell>
          <cell r="G91" t="str">
            <v>gmina Brzozie</v>
          </cell>
          <cell r="H91">
            <v>3845</v>
          </cell>
          <cell r="I91">
            <v>180.715</v>
          </cell>
          <cell r="J91">
            <v>3644</v>
          </cell>
          <cell r="K91">
            <v>655.92</v>
          </cell>
          <cell r="L91">
            <v>314.84159999999997</v>
          </cell>
          <cell r="M91">
            <v>16.070039999999999</v>
          </cell>
          <cell r="N91">
            <v>0</v>
          </cell>
          <cell r="O91">
            <v>3</v>
          </cell>
        </row>
        <row r="92">
          <cell r="A92" t="str">
            <v>Osiek</v>
          </cell>
          <cell r="B92" t="str">
            <v>'040208</v>
          </cell>
          <cell r="C92">
            <v>2</v>
          </cell>
          <cell r="D92">
            <v>2</v>
          </cell>
          <cell r="E92" t="str">
            <v>'0402</v>
          </cell>
          <cell r="F92" t="str">
            <v>BRODNICKI</v>
          </cell>
          <cell r="G92" t="str">
            <v>gmina Osiek</v>
          </cell>
          <cell r="H92">
            <v>4464</v>
          </cell>
          <cell r="I92">
            <v>209.80799999999999</v>
          </cell>
          <cell r="J92">
            <v>4055</v>
          </cell>
          <cell r="K92">
            <v>729.9</v>
          </cell>
          <cell r="L92">
            <v>350.35199999999992</v>
          </cell>
          <cell r="M92">
            <v>17.882549999999998</v>
          </cell>
          <cell r="N92">
            <v>0</v>
          </cell>
          <cell r="O92">
            <v>3</v>
          </cell>
        </row>
        <row r="93">
          <cell r="A93" t="str">
            <v>Bartniczka</v>
          </cell>
          <cell r="B93" t="str">
            <v>'040206</v>
          </cell>
          <cell r="C93">
            <v>2</v>
          </cell>
          <cell r="D93">
            <v>2</v>
          </cell>
          <cell r="E93" t="str">
            <v>'0402</v>
          </cell>
          <cell r="F93" t="str">
            <v>BRODNICKI</v>
          </cell>
          <cell r="G93" t="str">
            <v>gmina Bartniczka</v>
          </cell>
          <cell r="H93">
            <v>4766</v>
          </cell>
          <cell r="I93">
            <v>224.00200000000001</v>
          </cell>
          <cell r="J93">
            <v>4643</v>
          </cell>
          <cell r="K93">
            <v>835.74</v>
          </cell>
          <cell r="L93">
            <v>401.15519999999998</v>
          </cell>
          <cell r="M93">
            <v>20.475630000000002</v>
          </cell>
          <cell r="N93">
            <v>0</v>
          </cell>
          <cell r="O93">
            <v>3</v>
          </cell>
        </row>
        <row r="94">
          <cell r="A94" t="str">
            <v>Świedziebnia</v>
          </cell>
          <cell r="B94" t="str">
            <v>'040209</v>
          </cell>
          <cell r="C94">
            <v>2</v>
          </cell>
          <cell r="D94">
            <v>2</v>
          </cell>
          <cell r="E94" t="str">
            <v>'0402</v>
          </cell>
          <cell r="F94" t="str">
            <v>BRODNICKI</v>
          </cell>
          <cell r="G94" t="str">
            <v>gmina Świedziebnia</v>
          </cell>
          <cell r="H94">
            <v>5569</v>
          </cell>
          <cell r="I94">
            <v>261.74299999999999</v>
          </cell>
          <cell r="J94">
            <v>5131</v>
          </cell>
          <cell r="K94">
            <v>923.58</v>
          </cell>
          <cell r="L94">
            <v>443.31839999999994</v>
          </cell>
          <cell r="M94">
            <v>22.62771</v>
          </cell>
          <cell r="N94">
            <v>0</v>
          </cell>
          <cell r="O94">
            <v>3</v>
          </cell>
        </row>
        <row r="95">
          <cell r="A95" t="str">
            <v>Brodnica</v>
          </cell>
          <cell r="B95" t="str">
            <v>'040203</v>
          </cell>
          <cell r="C95">
            <v>2</v>
          </cell>
          <cell r="D95">
            <v>2</v>
          </cell>
          <cell r="E95" t="str">
            <v>'0402</v>
          </cell>
          <cell r="F95" t="str">
            <v>BRODNICKI</v>
          </cell>
          <cell r="G95" t="str">
            <v>gmina Brodnica (gmina wiejska)</v>
          </cell>
          <cell r="H95">
            <v>5751</v>
          </cell>
          <cell r="I95">
            <v>270.29700000000003</v>
          </cell>
          <cell r="J95">
            <v>6990</v>
          </cell>
          <cell r="K95">
            <v>1258.2</v>
          </cell>
          <cell r="L95">
            <v>603.93599999999992</v>
          </cell>
          <cell r="M95">
            <v>30.825900000000001</v>
          </cell>
          <cell r="N95">
            <v>0</v>
          </cell>
          <cell r="O95">
            <v>3</v>
          </cell>
        </row>
        <row r="96">
          <cell r="A96" t="str">
            <v>Brodnica</v>
          </cell>
          <cell r="B96" t="str">
            <v>'040201</v>
          </cell>
          <cell r="C96">
            <v>1</v>
          </cell>
          <cell r="D96">
            <v>1</v>
          </cell>
          <cell r="E96" t="str">
            <v>'0402</v>
          </cell>
          <cell r="F96" t="str">
            <v>BRODNICKI</v>
          </cell>
          <cell r="G96" t="str">
            <v>gmina Brodnica (gmina miejska)</v>
          </cell>
          <cell r="H96">
            <v>27391</v>
          </cell>
          <cell r="I96">
            <v>4245.6049999999996</v>
          </cell>
          <cell r="J96">
            <v>27731</v>
          </cell>
          <cell r="K96">
            <v>6932.75</v>
          </cell>
          <cell r="L96">
            <v>3951.6675</v>
          </cell>
          <cell r="M96">
            <v>367.43574999999998</v>
          </cell>
          <cell r="N96">
            <v>0</v>
          </cell>
          <cell r="O96">
            <v>3</v>
          </cell>
        </row>
        <row r="97">
          <cell r="A97" t="str">
            <v>Radomin</v>
          </cell>
          <cell r="B97" t="str">
            <v>'040505</v>
          </cell>
          <cell r="C97">
            <v>2</v>
          </cell>
          <cell r="D97">
            <v>2</v>
          </cell>
          <cell r="E97" t="str">
            <v>'0405</v>
          </cell>
          <cell r="F97" t="str">
            <v>GOLUBSKO-DOBRZYŃSKI</v>
          </cell>
          <cell r="G97" t="str">
            <v>gmina Radomin</v>
          </cell>
          <cell r="H97">
            <v>4417</v>
          </cell>
          <cell r="I97">
            <v>207.59899999999999</v>
          </cell>
          <cell r="J97">
            <v>4069</v>
          </cell>
          <cell r="K97">
            <v>732.42</v>
          </cell>
          <cell r="L97">
            <v>351.5616</v>
          </cell>
          <cell r="M97">
            <v>17.944289999999999</v>
          </cell>
          <cell r="N97">
            <v>0</v>
          </cell>
          <cell r="O97">
            <v>3</v>
          </cell>
        </row>
        <row r="98">
          <cell r="A98" t="str">
            <v>Zbójno</v>
          </cell>
          <cell r="B98" t="str">
            <v>'040506</v>
          </cell>
          <cell r="C98">
            <v>2</v>
          </cell>
          <cell r="D98">
            <v>2</v>
          </cell>
          <cell r="E98" t="str">
            <v>'0405</v>
          </cell>
          <cell r="F98" t="str">
            <v>GOLUBSKO-DOBRZYŃSKI</v>
          </cell>
          <cell r="G98" t="str">
            <v>gmina Zbójno</v>
          </cell>
          <cell r="H98">
            <v>4606</v>
          </cell>
          <cell r="I98">
            <v>216.482</v>
          </cell>
          <cell r="J98">
            <v>4473</v>
          </cell>
          <cell r="K98">
            <v>805.14</v>
          </cell>
          <cell r="L98">
            <v>386.46719999999993</v>
          </cell>
          <cell r="M98">
            <v>19.725930000000002</v>
          </cell>
          <cell r="N98">
            <v>0</v>
          </cell>
          <cell r="O98">
            <v>3</v>
          </cell>
        </row>
        <row r="99">
          <cell r="A99" t="str">
            <v>Dobrzyń nad Wisłą</v>
          </cell>
          <cell r="B99" t="str">
            <v>'040804</v>
          </cell>
          <cell r="C99">
            <v>3</v>
          </cell>
          <cell r="D99">
            <v>0</v>
          </cell>
          <cell r="E99" t="str">
            <v>'0408</v>
          </cell>
          <cell r="F99" t="str">
            <v>LIPNOWSKI</v>
          </cell>
          <cell r="G99" t="str">
            <v>gmina Dobrzyń nad Wisłą</v>
          </cell>
          <cell r="H99">
            <v>0</v>
          </cell>
          <cell r="I99">
            <v>0</v>
          </cell>
          <cell r="J99">
            <v>0</v>
          </cell>
          <cell r="K99">
            <v>0</v>
          </cell>
          <cell r="L99">
            <v>0</v>
          </cell>
          <cell r="M99">
            <v>0</v>
          </cell>
          <cell r="N99">
            <v>0</v>
          </cell>
          <cell r="O99">
            <v>3</v>
          </cell>
        </row>
        <row r="100">
          <cell r="A100" t="str">
            <v>Skępe</v>
          </cell>
          <cell r="B100" t="str">
            <v>'040807</v>
          </cell>
          <cell r="C100">
            <v>3</v>
          </cell>
          <cell r="D100">
            <v>0</v>
          </cell>
          <cell r="E100" t="str">
            <v>'0408</v>
          </cell>
          <cell r="F100" t="str">
            <v>LIPNOWSKI</v>
          </cell>
          <cell r="G100" t="str">
            <v>gmina Skępe</v>
          </cell>
          <cell r="H100">
            <v>0</v>
          </cell>
          <cell r="I100">
            <v>0</v>
          </cell>
          <cell r="J100">
            <v>0</v>
          </cell>
          <cell r="K100">
            <v>0</v>
          </cell>
          <cell r="L100">
            <v>0</v>
          </cell>
          <cell r="M100">
            <v>0</v>
          </cell>
          <cell r="N100">
            <v>0</v>
          </cell>
          <cell r="O100">
            <v>3</v>
          </cell>
        </row>
        <row r="101">
          <cell r="A101" t="str">
            <v>Chrostkowo</v>
          </cell>
          <cell r="B101" t="str">
            <v>'040803</v>
          </cell>
          <cell r="C101">
            <v>2</v>
          </cell>
          <cell r="D101">
            <v>2</v>
          </cell>
          <cell r="E101" t="str">
            <v>'0408</v>
          </cell>
          <cell r="F101" t="str">
            <v>LIPNOWSKI</v>
          </cell>
          <cell r="G101" t="str">
            <v>gmina Chrostkowo</v>
          </cell>
          <cell r="H101">
            <v>3399</v>
          </cell>
          <cell r="I101">
            <v>159.75299999999999</v>
          </cell>
          <cell r="J101">
            <v>3003</v>
          </cell>
          <cell r="K101">
            <v>540.54</v>
          </cell>
          <cell r="L101">
            <v>259.45920000000001</v>
          </cell>
          <cell r="M101">
            <v>13.243230000000001</v>
          </cell>
          <cell r="N101">
            <v>0</v>
          </cell>
          <cell r="O101">
            <v>3</v>
          </cell>
        </row>
        <row r="102">
          <cell r="A102" t="str">
            <v>Bobrowniki</v>
          </cell>
          <cell r="B102" t="str">
            <v>'040802</v>
          </cell>
          <cell r="C102">
            <v>2</v>
          </cell>
          <cell r="D102">
            <v>2</v>
          </cell>
          <cell r="E102" t="str">
            <v>'0408</v>
          </cell>
          <cell r="F102" t="str">
            <v>LIPNOWSKI</v>
          </cell>
          <cell r="G102" t="str">
            <v>gmina Bobrowniki</v>
          </cell>
          <cell r="H102">
            <v>3199</v>
          </cell>
          <cell r="I102">
            <v>150.35300000000001</v>
          </cell>
          <cell r="J102">
            <v>3039</v>
          </cell>
          <cell r="K102">
            <v>547.02</v>
          </cell>
          <cell r="L102">
            <v>262.56959999999998</v>
          </cell>
          <cell r="M102">
            <v>13.40199</v>
          </cell>
          <cell r="N102">
            <v>0</v>
          </cell>
          <cell r="O102">
            <v>3</v>
          </cell>
        </row>
        <row r="103">
          <cell r="A103" t="str">
            <v>Dobrzyń nad Wisłą - miasto</v>
          </cell>
          <cell r="B103" t="str">
            <v>'040804</v>
          </cell>
          <cell r="C103">
            <v>4</v>
          </cell>
          <cell r="D103">
            <v>1</v>
          </cell>
          <cell r="E103" t="str">
            <v>'0408</v>
          </cell>
          <cell r="F103" t="str">
            <v>LIPNOWSKI</v>
          </cell>
          <cell r="G103" t="str">
            <v>Dobrzyń nad Wisłą - miasto</v>
          </cell>
          <cell r="H103">
            <v>2328</v>
          </cell>
          <cell r="I103">
            <v>360.84</v>
          </cell>
          <cell r="J103">
            <v>2254</v>
          </cell>
          <cell r="K103">
            <v>563.5</v>
          </cell>
          <cell r="L103">
            <v>321.19499999999999</v>
          </cell>
          <cell r="M103">
            <v>29.865500000000001</v>
          </cell>
          <cell r="N103">
            <v>0</v>
          </cell>
          <cell r="O103">
            <v>3</v>
          </cell>
        </row>
        <row r="104">
          <cell r="A104" t="str">
            <v>Skępe - obszar wiejski</v>
          </cell>
          <cell r="B104" t="str">
            <v>'040807</v>
          </cell>
          <cell r="C104">
            <v>5</v>
          </cell>
          <cell r="D104">
            <v>2</v>
          </cell>
          <cell r="E104" t="str">
            <v>'0408</v>
          </cell>
          <cell r="F104" t="str">
            <v>LIPNOWSKI</v>
          </cell>
          <cell r="G104" t="str">
            <v>Skępe - obszar wiejski</v>
          </cell>
          <cell r="H104">
            <v>7944</v>
          </cell>
          <cell r="I104">
            <v>373.36799999999999</v>
          </cell>
          <cell r="J104">
            <v>4014</v>
          </cell>
          <cell r="K104">
            <v>722.52</v>
          </cell>
          <cell r="L104">
            <v>346.80959999999999</v>
          </cell>
          <cell r="M104">
            <v>17.701740000000001</v>
          </cell>
          <cell r="N104">
            <v>0</v>
          </cell>
          <cell r="O104">
            <v>3</v>
          </cell>
        </row>
        <row r="105">
          <cell r="A105" t="str">
            <v>Tłuchowo</v>
          </cell>
          <cell r="B105" t="str">
            <v>'040808</v>
          </cell>
          <cell r="C105">
            <v>2</v>
          </cell>
          <cell r="D105">
            <v>2</v>
          </cell>
          <cell r="E105" t="str">
            <v>'0408</v>
          </cell>
          <cell r="F105" t="str">
            <v>LIPNOWSKI</v>
          </cell>
          <cell r="G105" t="str">
            <v>gmina Tłuchowo</v>
          </cell>
          <cell r="H105">
            <v>4730</v>
          </cell>
          <cell r="I105">
            <v>222.31</v>
          </cell>
          <cell r="J105">
            <v>4606</v>
          </cell>
          <cell r="K105">
            <v>829.08</v>
          </cell>
          <cell r="L105">
            <v>397.95839999999998</v>
          </cell>
          <cell r="M105">
            <v>20.312460000000002</v>
          </cell>
          <cell r="N105">
            <v>0</v>
          </cell>
          <cell r="O105">
            <v>3</v>
          </cell>
        </row>
        <row r="106">
          <cell r="A106" t="str">
            <v>Skępe - miasto</v>
          </cell>
          <cell r="B106" t="str">
            <v>'040807</v>
          </cell>
          <cell r="C106">
            <v>4</v>
          </cell>
          <cell r="D106">
            <v>1</v>
          </cell>
          <cell r="E106" t="str">
            <v>'0408</v>
          </cell>
          <cell r="F106" t="str">
            <v>LIPNOWSKI</v>
          </cell>
          <cell r="G106" t="str">
            <v>Skępe - miasto</v>
          </cell>
          <cell r="H106">
            <v>0</v>
          </cell>
          <cell r="I106">
            <v>0</v>
          </cell>
          <cell r="J106">
            <v>3529</v>
          </cell>
          <cell r="K106">
            <v>882.25</v>
          </cell>
          <cell r="L106">
            <v>502.88249999999999</v>
          </cell>
          <cell r="M106">
            <v>46.759250000000002</v>
          </cell>
          <cell r="N106">
            <v>0</v>
          </cell>
          <cell r="O106">
            <v>3</v>
          </cell>
        </row>
        <row r="107">
          <cell r="A107" t="str">
            <v>Dobrzyń nad Wisłą - obszar wiejski</v>
          </cell>
          <cell r="B107" t="str">
            <v>'040804</v>
          </cell>
          <cell r="C107">
            <v>5</v>
          </cell>
          <cell r="D107">
            <v>2</v>
          </cell>
          <cell r="E107" t="str">
            <v>'0408</v>
          </cell>
          <cell r="F107" t="str">
            <v>LIPNOWSKI</v>
          </cell>
          <cell r="G107" t="str">
            <v>Dobrzyń nad Wisłą - obszar wiejski</v>
          </cell>
          <cell r="H107">
            <v>6481</v>
          </cell>
          <cell r="I107">
            <v>304.60700000000003</v>
          </cell>
          <cell r="J107">
            <v>5607</v>
          </cell>
          <cell r="K107">
            <v>1009.26</v>
          </cell>
          <cell r="L107">
            <v>484.44479999999993</v>
          </cell>
          <cell r="M107">
            <v>24.726870000000002</v>
          </cell>
          <cell r="N107">
            <v>0</v>
          </cell>
          <cell r="O107">
            <v>3</v>
          </cell>
        </row>
        <row r="108">
          <cell r="A108" t="str">
            <v>Wielgie</v>
          </cell>
          <cell r="B108" t="str">
            <v>'040809</v>
          </cell>
          <cell r="C108">
            <v>2</v>
          </cell>
          <cell r="D108">
            <v>2</v>
          </cell>
          <cell r="E108" t="str">
            <v>'0408</v>
          </cell>
          <cell r="F108" t="str">
            <v>LIPNOWSKI</v>
          </cell>
          <cell r="G108" t="str">
            <v>gmina Wielgie</v>
          </cell>
          <cell r="H108">
            <v>6880</v>
          </cell>
          <cell r="I108">
            <v>323.36</v>
          </cell>
          <cell r="J108">
            <v>6602</v>
          </cell>
          <cell r="K108">
            <v>1188.3599999999999</v>
          </cell>
          <cell r="L108">
            <v>570.41279999999995</v>
          </cell>
          <cell r="M108">
            <v>29.114819999999998</v>
          </cell>
          <cell r="N108">
            <v>0</v>
          </cell>
          <cell r="O108">
            <v>3</v>
          </cell>
        </row>
        <row r="109">
          <cell r="A109" t="str">
            <v>Kikół</v>
          </cell>
          <cell r="B109" t="str">
            <v>'040805</v>
          </cell>
          <cell r="C109">
            <v>2</v>
          </cell>
          <cell r="D109">
            <v>2</v>
          </cell>
          <cell r="E109" t="str">
            <v>'0408</v>
          </cell>
          <cell r="F109" t="str">
            <v>LIPNOWSKI</v>
          </cell>
          <cell r="G109" t="str">
            <v>gmina Kikół</v>
          </cell>
          <cell r="H109">
            <v>7490</v>
          </cell>
          <cell r="I109">
            <v>352.03</v>
          </cell>
          <cell r="J109">
            <v>7217</v>
          </cell>
          <cell r="K109">
            <v>1299.06</v>
          </cell>
          <cell r="L109">
            <v>623.54879999999991</v>
          </cell>
          <cell r="M109">
            <v>31.826969999999999</v>
          </cell>
          <cell r="N109">
            <v>0</v>
          </cell>
          <cell r="O109">
            <v>3</v>
          </cell>
        </row>
        <row r="110">
          <cell r="A110" t="str">
            <v>Lipno</v>
          </cell>
          <cell r="B110" t="str">
            <v>'040806</v>
          </cell>
          <cell r="C110">
            <v>2</v>
          </cell>
          <cell r="D110">
            <v>2</v>
          </cell>
          <cell r="E110" t="str">
            <v>'0408</v>
          </cell>
          <cell r="F110" t="str">
            <v>LIPNOWSKI</v>
          </cell>
          <cell r="G110" t="str">
            <v>gmina Lipno (gmina wiejska)</v>
          </cell>
          <cell r="H110">
            <v>11674</v>
          </cell>
          <cell r="I110">
            <v>548.678</v>
          </cell>
          <cell r="J110">
            <v>11433</v>
          </cell>
          <cell r="K110">
            <v>2057.94</v>
          </cell>
          <cell r="L110">
            <v>987.81119999999999</v>
          </cell>
          <cell r="M110">
            <v>50.419530000000002</v>
          </cell>
          <cell r="N110">
            <v>0</v>
          </cell>
          <cell r="O110">
            <v>3</v>
          </cell>
        </row>
        <row r="111">
          <cell r="A111" t="str">
            <v>Lipno</v>
          </cell>
          <cell r="B111" t="str">
            <v>'040801</v>
          </cell>
          <cell r="C111">
            <v>1</v>
          </cell>
          <cell r="D111">
            <v>1</v>
          </cell>
          <cell r="E111" t="str">
            <v>'0408</v>
          </cell>
          <cell r="F111" t="str">
            <v>LIPNOWSKI</v>
          </cell>
          <cell r="G111" t="str">
            <v>gmina Lipno (gmina miejska)</v>
          </cell>
          <cell r="H111">
            <v>15365</v>
          </cell>
          <cell r="I111">
            <v>2381.5749999999998</v>
          </cell>
          <cell r="J111">
            <v>14764</v>
          </cell>
          <cell r="K111">
            <v>3691</v>
          </cell>
          <cell r="L111">
            <v>2103.87</v>
          </cell>
          <cell r="M111">
            <v>195.62299999999999</v>
          </cell>
          <cell r="N111">
            <v>0</v>
          </cell>
          <cell r="O111">
            <v>3</v>
          </cell>
        </row>
        <row r="112">
          <cell r="A112" t="str">
            <v>Wąpielsk</v>
          </cell>
          <cell r="B112" t="str">
            <v>'041206</v>
          </cell>
          <cell r="C112">
            <v>2</v>
          </cell>
          <cell r="D112">
            <v>2</v>
          </cell>
          <cell r="E112" t="str">
            <v>'0412</v>
          </cell>
          <cell r="F112" t="str">
            <v>RYPIŃSKI</v>
          </cell>
          <cell r="G112" t="str">
            <v>gmina Wąpielsk</v>
          </cell>
          <cell r="H112">
            <v>4446</v>
          </cell>
          <cell r="I112">
            <v>208.96199999999999</v>
          </cell>
          <cell r="J112">
            <v>4069</v>
          </cell>
          <cell r="K112">
            <v>732.42</v>
          </cell>
          <cell r="L112">
            <v>351.5616</v>
          </cell>
          <cell r="M112">
            <v>17.944289999999999</v>
          </cell>
          <cell r="N112">
            <v>0</v>
          </cell>
          <cell r="O112">
            <v>3</v>
          </cell>
        </row>
        <row r="113">
          <cell r="A113" t="str">
            <v>Rogowo</v>
          </cell>
          <cell r="B113" t="str">
            <v>'041203</v>
          </cell>
          <cell r="C113">
            <v>2</v>
          </cell>
          <cell r="D113">
            <v>2</v>
          </cell>
          <cell r="E113" t="str">
            <v>'0412</v>
          </cell>
          <cell r="F113" t="str">
            <v>RYPIŃSKI</v>
          </cell>
          <cell r="G113" t="str">
            <v>gmina Rogowo</v>
          </cell>
          <cell r="H113">
            <v>5288</v>
          </cell>
          <cell r="I113">
            <v>248.536</v>
          </cell>
          <cell r="J113">
            <v>4572</v>
          </cell>
          <cell r="K113">
            <v>822.96</v>
          </cell>
          <cell r="L113">
            <v>395.02080000000001</v>
          </cell>
          <cell r="M113">
            <v>20.162520000000001</v>
          </cell>
          <cell r="N113">
            <v>0</v>
          </cell>
          <cell r="O113">
            <v>3</v>
          </cell>
        </row>
        <row r="114">
          <cell r="A114" t="str">
            <v>Brzuze</v>
          </cell>
          <cell r="B114" t="str">
            <v>'041202</v>
          </cell>
          <cell r="C114">
            <v>2</v>
          </cell>
          <cell r="D114">
            <v>2</v>
          </cell>
          <cell r="E114" t="str">
            <v>'0412</v>
          </cell>
          <cell r="F114" t="str">
            <v>RYPIŃSKI</v>
          </cell>
          <cell r="G114" t="str">
            <v>gmina Brzuze</v>
          </cell>
          <cell r="H114">
            <v>5888</v>
          </cell>
          <cell r="I114">
            <v>276.73599999999999</v>
          </cell>
          <cell r="J114">
            <v>5288</v>
          </cell>
          <cell r="K114">
            <v>951.84</v>
          </cell>
          <cell r="L114">
            <v>456.88319999999993</v>
          </cell>
          <cell r="M114">
            <v>23.320080000000001</v>
          </cell>
          <cell r="N114">
            <v>0</v>
          </cell>
          <cell r="O114">
            <v>3</v>
          </cell>
        </row>
        <row r="115">
          <cell r="A115" t="str">
            <v>Skrwilno</v>
          </cell>
          <cell r="B115" t="str">
            <v>'041205</v>
          </cell>
          <cell r="C115">
            <v>2</v>
          </cell>
          <cell r="D115">
            <v>2</v>
          </cell>
          <cell r="E115" t="str">
            <v>'0412</v>
          </cell>
          <cell r="F115" t="str">
            <v>RYPIŃSKI</v>
          </cell>
          <cell r="G115" t="str">
            <v>gmina Skrwilno</v>
          </cell>
          <cell r="H115">
            <v>6629</v>
          </cell>
          <cell r="I115">
            <v>311.56299999999999</v>
          </cell>
          <cell r="J115">
            <v>5996</v>
          </cell>
          <cell r="K115">
            <v>1079.28</v>
          </cell>
          <cell r="L115">
            <v>518.05439999999999</v>
          </cell>
          <cell r="M115">
            <v>26.442360000000001</v>
          </cell>
          <cell r="N115">
            <v>0</v>
          </cell>
          <cell r="O115">
            <v>3</v>
          </cell>
        </row>
        <row r="116">
          <cell r="A116" t="str">
            <v>Rypin</v>
          </cell>
          <cell r="B116" t="str">
            <v>'041204</v>
          </cell>
          <cell r="C116">
            <v>2</v>
          </cell>
          <cell r="D116">
            <v>2</v>
          </cell>
          <cell r="E116" t="str">
            <v>'0412</v>
          </cell>
          <cell r="F116" t="str">
            <v>RYPIŃSKI</v>
          </cell>
          <cell r="G116" t="str">
            <v>gmina Rypin (gmina wiejska)</v>
          </cell>
          <cell r="H116">
            <v>7785</v>
          </cell>
          <cell r="I116">
            <v>365.89499999999998</v>
          </cell>
          <cell r="J116">
            <v>7390</v>
          </cell>
          <cell r="K116">
            <v>1330.2</v>
          </cell>
          <cell r="L116">
            <v>638.49599999999987</v>
          </cell>
          <cell r="M116">
            <v>32.5899</v>
          </cell>
          <cell r="N116">
            <v>0</v>
          </cell>
          <cell r="O116">
            <v>3</v>
          </cell>
        </row>
        <row r="117">
          <cell r="A117" t="str">
            <v>Rypin</v>
          </cell>
          <cell r="B117" t="str">
            <v>'041201</v>
          </cell>
          <cell r="C117">
            <v>1</v>
          </cell>
          <cell r="D117">
            <v>1</v>
          </cell>
          <cell r="E117" t="str">
            <v>'0412</v>
          </cell>
          <cell r="F117" t="str">
            <v>RYPIŃSKI</v>
          </cell>
          <cell r="G117" t="str">
            <v>gmina Rypin (gmina miejska)</v>
          </cell>
          <cell r="H117">
            <v>16848</v>
          </cell>
          <cell r="I117">
            <v>2611.44</v>
          </cell>
          <cell r="J117">
            <v>16528</v>
          </cell>
          <cell r="K117">
            <v>4132</v>
          </cell>
          <cell r="L117">
            <v>2355.2399999999998</v>
          </cell>
          <cell r="M117">
            <v>218.99599999999998</v>
          </cell>
          <cell r="N117">
            <v>0</v>
          </cell>
          <cell r="O117">
            <v>3</v>
          </cell>
        </row>
        <row r="118">
          <cell r="A118" t="str">
            <v>Fabianki</v>
          </cell>
          <cell r="B118" t="str">
            <v>'041807</v>
          </cell>
          <cell r="C118">
            <v>2</v>
          </cell>
          <cell r="D118">
            <v>2</v>
          </cell>
          <cell r="E118" t="str">
            <v>'0418</v>
          </cell>
          <cell r="F118" t="str">
            <v>WŁOCŁAWSKI</v>
          </cell>
          <cell r="G118" t="str">
            <v>gmina Fabianki</v>
          </cell>
          <cell r="H118">
            <v>7738</v>
          </cell>
          <cell r="I118">
            <v>363.68599999999998</v>
          </cell>
          <cell r="J118">
            <v>9318</v>
          </cell>
          <cell r="K118">
            <v>1677.24</v>
          </cell>
          <cell r="L118">
            <v>805.0752</v>
          </cell>
          <cell r="M118">
            <v>41.092379999999999</v>
          </cell>
          <cell r="N118">
            <v>0</v>
          </cell>
          <cell r="O118">
            <v>3</v>
          </cell>
        </row>
        <row r="119">
          <cell r="A119" t="str">
            <v>Bądkowo</v>
          </cell>
          <cell r="B119" t="str">
            <v>'040105</v>
          </cell>
          <cell r="C119">
            <v>2</v>
          </cell>
          <cell r="D119">
            <v>2</v>
          </cell>
          <cell r="E119" t="str">
            <v>'0401</v>
          </cell>
          <cell r="F119" t="str">
            <v>ALEKSANDROWSKI</v>
          </cell>
          <cell r="G119" t="str">
            <v>gmina Bądkowo</v>
          </cell>
          <cell r="H119">
            <v>5104</v>
          </cell>
          <cell r="I119">
            <v>239.88800000000001</v>
          </cell>
          <cell r="J119">
            <v>4488</v>
          </cell>
          <cell r="K119">
            <v>807.84</v>
          </cell>
          <cell r="L119">
            <v>387.76319999999993</v>
          </cell>
          <cell r="M119">
            <v>19.792080000000002</v>
          </cell>
          <cell r="N119">
            <v>0</v>
          </cell>
          <cell r="O119">
            <v>4</v>
          </cell>
        </row>
        <row r="120">
          <cell r="A120" t="str">
            <v>Piotrków Kujawski</v>
          </cell>
          <cell r="B120" t="str">
            <v>'041105</v>
          </cell>
          <cell r="C120">
            <v>3</v>
          </cell>
          <cell r="D120">
            <v>0</v>
          </cell>
          <cell r="E120" t="str">
            <v>'0411</v>
          </cell>
          <cell r="F120" t="str">
            <v>RADZIEJOWSKI</v>
          </cell>
          <cell r="G120" t="str">
            <v>gmina Piotrków Kujawski</v>
          </cell>
          <cell r="H120">
            <v>0</v>
          </cell>
          <cell r="I120">
            <v>0</v>
          </cell>
          <cell r="J120">
            <v>0</v>
          </cell>
          <cell r="K120">
            <v>0</v>
          </cell>
          <cell r="L120">
            <v>0</v>
          </cell>
          <cell r="M120">
            <v>0</v>
          </cell>
          <cell r="N120">
            <v>0</v>
          </cell>
          <cell r="O120">
            <v>4</v>
          </cell>
        </row>
        <row r="121">
          <cell r="A121" t="str">
            <v>Bytoń</v>
          </cell>
          <cell r="B121" t="str">
            <v>'041102</v>
          </cell>
          <cell r="C121">
            <v>2</v>
          </cell>
          <cell r="D121">
            <v>2</v>
          </cell>
          <cell r="E121" t="str">
            <v>'0411</v>
          </cell>
          <cell r="F121" t="str">
            <v>RADZIEJOWSKI</v>
          </cell>
          <cell r="G121" t="str">
            <v>gmina Bytoń</v>
          </cell>
          <cell r="H121">
            <v>4091</v>
          </cell>
          <cell r="I121">
            <v>192.27699999999999</v>
          </cell>
          <cell r="J121">
            <v>3667</v>
          </cell>
          <cell r="K121">
            <v>660.06</v>
          </cell>
          <cell r="L121">
            <v>316.8288</v>
          </cell>
          <cell r="M121">
            <v>16.171469999999999</v>
          </cell>
          <cell r="N121">
            <v>0</v>
          </cell>
          <cell r="O121">
            <v>4</v>
          </cell>
        </row>
        <row r="122">
          <cell r="A122" t="str">
            <v>Radziejów</v>
          </cell>
          <cell r="B122" t="str">
            <v>'041106</v>
          </cell>
          <cell r="C122">
            <v>2</v>
          </cell>
          <cell r="D122">
            <v>2</v>
          </cell>
          <cell r="E122" t="str">
            <v>'0411</v>
          </cell>
          <cell r="F122" t="str">
            <v>RADZIEJOWSKI</v>
          </cell>
          <cell r="G122" t="str">
            <v>gmina Radziejów (gmina wiejska)</v>
          </cell>
          <cell r="H122">
            <v>4865</v>
          </cell>
          <cell r="I122">
            <v>228.655</v>
          </cell>
          <cell r="J122">
            <v>4420</v>
          </cell>
          <cell r="K122">
            <v>795.6</v>
          </cell>
          <cell r="L122">
            <v>381.88799999999992</v>
          </cell>
          <cell r="M122">
            <v>19.4922</v>
          </cell>
          <cell r="N122">
            <v>0</v>
          </cell>
          <cell r="O122">
            <v>4</v>
          </cell>
        </row>
        <row r="123">
          <cell r="A123" t="str">
            <v>Topólka</v>
          </cell>
          <cell r="B123" t="str">
            <v>'041107</v>
          </cell>
          <cell r="C123">
            <v>2</v>
          </cell>
          <cell r="D123">
            <v>2</v>
          </cell>
          <cell r="E123" t="str">
            <v>'0411</v>
          </cell>
          <cell r="F123" t="str">
            <v>RADZIEJOWSKI</v>
          </cell>
          <cell r="G123" t="str">
            <v>gmina Topólka</v>
          </cell>
          <cell r="H123">
            <v>5716</v>
          </cell>
          <cell r="I123">
            <v>268.65199999999999</v>
          </cell>
          <cell r="J123">
            <v>4887</v>
          </cell>
          <cell r="K123">
            <v>879.66</v>
          </cell>
          <cell r="L123">
            <v>422.2367999999999</v>
          </cell>
          <cell r="M123">
            <v>21.551670000000001</v>
          </cell>
          <cell r="N123">
            <v>0</v>
          </cell>
          <cell r="O123">
            <v>4</v>
          </cell>
        </row>
        <row r="124">
          <cell r="A124" t="str">
            <v>Piotrków Kujawski - obszar wiejski</v>
          </cell>
          <cell r="B124" t="str">
            <v>'041105</v>
          </cell>
          <cell r="C124">
            <v>5</v>
          </cell>
          <cell r="D124">
            <v>2</v>
          </cell>
          <cell r="E124" t="str">
            <v>'0411</v>
          </cell>
          <cell r="F124" t="str">
            <v>RADZIEJOWSKI</v>
          </cell>
          <cell r="G124" t="str">
            <v>Piotrków Kujawski - obszar wiejski</v>
          </cell>
          <cell r="H124">
            <v>10539</v>
          </cell>
          <cell r="I124">
            <v>495.33300000000003</v>
          </cell>
          <cell r="J124">
            <v>5015</v>
          </cell>
          <cell r="K124">
            <v>902.7</v>
          </cell>
          <cell r="L124">
            <v>433.29599999999994</v>
          </cell>
          <cell r="M124">
            <v>22.116150000000001</v>
          </cell>
          <cell r="N124">
            <v>0</v>
          </cell>
          <cell r="O124">
            <v>4</v>
          </cell>
        </row>
        <row r="125">
          <cell r="A125" t="str">
            <v>Dobre</v>
          </cell>
          <cell r="B125" t="str">
            <v>'041103</v>
          </cell>
          <cell r="C125">
            <v>2</v>
          </cell>
          <cell r="D125">
            <v>2</v>
          </cell>
          <cell r="E125" t="str">
            <v>'0411</v>
          </cell>
          <cell r="F125" t="str">
            <v>RADZIEJOWSKI</v>
          </cell>
          <cell r="G125" t="str">
            <v>gmina Dobre</v>
          </cell>
          <cell r="H125">
            <v>5990</v>
          </cell>
          <cell r="I125">
            <v>281.52999999999997</v>
          </cell>
          <cell r="J125">
            <v>5444</v>
          </cell>
          <cell r="K125">
            <v>979.92</v>
          </cell>
          <cell r="L125">
            <v>470.36159999999995</v>
          </cell>
          <cell r="M125">
            <v>24.008040000000001</v>
          </cell>
          <cell r="N125">
            <v>0</v>
          </cell>
          <cell r="O125">
            <v>4</v>
          </cell>
        </row>
        <row r="126">
          <cell r="A126" t="str">
            <v>Piotrków Kujawski - miasto</v>
          </cell>
          <cell r="B126" t="str">
            <v>'041105</v>
          </cell>
          <cell r="C126">
            <v>4</v>
          </cell>
          <cell r="D126">
            <v>1</v>
          </cell>
          <cell r="E126" t="str">
            <v>'0411</v>
          </cell>
          <cell r="F126" t="str">
            <v>RADZIEJOWSKI</v>
          </cell>
          <cell r="G126" t="str">
            <v>Piotrków Kujawski - miasto</v>
          </cell>
          <cell r="I126">
            <v>0</v>
          </cell>
          <cell r="J126">
            <v>4391</v>
          </cell>
          <cell r="K126">
            <v>1097.75</v>
          </cell>
          <cell r="L126">
            <v>625.71749999999997</v>
          </cell>
          <cell r="M126">
            <v>58.180749999999996</v>
          </cell>
          <cell r="N126">
            <v>0</v>
          </cell>
          <cell r="O126">
            <v>4</v>
          </cell>
        </row>
        <row r="127">
          <cell r="A127" t="str">
            <v>Radziejów</v>
          </cell>
          <cell r="B127" t="str">
            <v>'041101</v>
          </cell>
          <cell r="C127">
            <v>1</v>
          </cell>
          <cell r="D127">
            <v>1</v>
          </cell>
          <cell r="E127" t="str">
            <v>'0411</v>
          </cell>
          <cell r="F127" t="str">
            <v>RADZIEJOWSKI</v>
          </cell>
          <cell r="G127" t="str">
            <v>gmina Radziejów (gmina miejska)</v>
          </cell>
          <cell r="H127">
            <v>5775</v>
          </cell>
          <cell r="I127">
            <v>895.125</v>
          </cell>
          <cell r="J127">
            <v>5696</v>
          </cell>
          <cell r="K127">
            <v>1424</v>
          </cell>
          <cell r="L127">
            <v>811.68</v>
          </cell>
          <cell r="M127">
            <v>75.471999999999994</v>
          </cell>
          <cell r="N127">
            <v>0</v>
          </cell>
          <cell r="O127">
            <v>4</v>
          </cell>
        </row>
        <row r="128">
          <cell r="A128" t="str">
            <v>Osięciny</v>
          </cell>
          <cell r="B128" t="str">
            <v>'041104</v>
          </cell>
          <cell r="C128">
            <v>2</v>
          </cell>
          <cell r="D128">
            <v>2</v>
          </cell>
          <cell r="E128" t="str">
            <v>'0411</v>
          </cell>
          <cell r="F128" t="str">
            <v>RADZIEJOWSKI</v>
          </cell>
          <cell r="G128" t="str">
            <v>gmina Osięciny</v>
          </cell>
          <cell r="H128">
            <v>8788</v>
          </cell>
          <cell r="I128">
            <v>413.036</v>
          </cell>
          <cell r="J128">
            <v>8078</v>
          </cell>
          <cell r="K128">
            <v>1454.04</v>
          </cell>
          <cell r="L128">
            <v>697.93919999999991</v>
          </cell>
          <cell r="M128">
            <v>35.623980000000003</v>
          </cell>
          <cell r="N128">
            <v>0</v>
          </cell>
          <cell r="O128">
            <v>4</v>
          </cell>
        </row>
        <row r="129">
          <cell r="A129" t="str">
            <v>miasto Włocławek</v>
          </cell>
          <cell r="B129" t="str">
            <v>'046401</v>
          </cell>
          <cell r="C129">
            <v>1</v>
          </cell>
          <cell r="D129">
            <v>1</v>
          </cell>
          <cell r="E129" t="str">
            <v>'0464</v>
          </cell>
          <cell r="F129" t="str">
            <v>WŁOCŁAWEK</v>
          </cell>
          <cell r="G129" t="str">
            <v>Włocławek</v>
          </cell>
          <cell r="H129">
            <v>123888</v>
          </cell>
          <cell r="I129">
            <v>19202.64</v>
          </cell>
          <cell r="J129">
            <v>116914</v>
          </cell>
          <cell r="K129">
            <v>38581.620000000003</v>
          </cell>
          <cell r="L129">
            <v>21991.523399999998</v>
          </cell>
          <cell r="M129">
            <v>2025.53505</v>
          </cell>
          <cell r="N129">
            <v>0</v>
          </cell>
          <cell r="O129">
            <v>4</v>
          </cell>
        </row>
        <row r="130">
          <cell r="A130" t="str">
            <v>Brześć Kujawski</v>
          </cell>
          <cell r="B130" t="str">
            <v>'041804</v>
          </cell>
          <cell r="C130">
            <v>3</v>
          </cell>
          <cell r="D130">
            <v>0</v>
          </cell>
          <cell r="E130" t="str">
            <v>'0418</v>
          </cell>
          <cell r="F130" t="str">
            <v>WŁOCŁAWSKI</v>
          </cell>
          <cell r="G130" t="str">
            <v>gmina Brześć Kujawski</v>
          </cell>
          <cell r="H130">
            <v>0</v>
          </cell>
          <cell r="I130">
            <v>0</v>
          </cell>
          <cell r="J130">
            <v>0</v>
          </cell>
          <cell r="K130">
            <v>0</v>
          </cell>
          <cell r="L130">
            <v>0</v>
          </cell>
          <cell r="M130">
            <v>0</v>
          </cell>
          <cell r="N130">
            <v>0</v>
          </cell>
          <cell r="O130">
            <v>4</v>
          </cell>
        </row>
        <row r="131">
          <cell r="A131" t="str">
            <v>Chodecz</v>
          </cell>
          <cell r="B131" t="str">
            <v>'041806</v>
          </cell>
          <cell r="C131">
            <v>3</v>
          </cell>
          <cell r="D131">
            <v>0</v>
          </cell>
          <cell r="E131" t="str">
            <v>'0418</v>
          </cell>
          <cell r="F131" t="str">
            <v>WŁOCŁAWSKI</v>
          </cell>
          <cell r="G131" t="str">
            <v>gmina Chodecz</v>
          </cell>
          <cell r="H131">
            <v>0</v>
          </cell>
          <cell r="I131">
            <v>0</v>
          </cell>
          <cell r="J131">
            <v>0</v>
          </cell>
          <cell r="K131">
            <v>0</v>
          </cell>
          <cell r="L131">
            <v>0</v>
          </cell>
          <cell r="M131">
            <v>0</v>
          </cell>
          <cell r="N131">
            <v>0</v>
          </cell>
          <cell r="O131">
            <v>4</v>
          </cell>
        </row>
        <row r="132">
          <cell r="A132" t="str">
            <v>Izbica Kujawska</v>
          </cell>
          <cell r="B132" t="str">
            <v>'041808</v>
          </cell>
          <cell r="C132">
            <v>3</v>
          </cell>
          <cell r="E132" t="str">
            <v>'0418</v>
          </cell>
          <cell r="F132" t="str">
            <v>WŁOCŁAWSKI</v>
          </cell>
          <cell r="G132" t="str">
            <v>gmina Izbica Kujawska</v>
          </cell>
          <cell r="H132">
            <v>0</v>
          </cell>
          <cell r="I132">
            <v>0</v>
          </cell>
          <cell r="J132">
            <v>0</v>
          </cell>
          <cell r="K132">
            <v>0</v>
          </cell>
          <cell r="L132">
            <v>0</v>
          </cell>
          <cell r="M132">
            <v>0</v>
          </cell>
          <cell r="N132">
            <v>0</v>
          </cell>
          <cell r="O132">
            <v>4</v>
          </cell>
        </row>
        <row r="133">
          <cell r="A133" t="str">
            <v>Lubień Kujawski</v>
          </cell>
          <cell r="B133" t="str">
            <v>'041811</v>
          </cell>
          <cell r="C133">
            <v>3</v>
          </cell>
          <cell r="D133">
            <v>0</v>
          </cell>
          <cell r="E133" t="str">
            <v>'0418</v>
          </cell>
          <cell r="F133" t="str">
            <v>WŁOCŁAWSKI</v>
          </cell>
          <cell r="G133" t="str">
            <v>gmina Lubień Kujawski</v>
          </cell>
          <cell r="H133">
            <v>0</v>
          </cell>
          <cell r="I133">
            <v>0</v>
          </cell>
          <cell r="J133">
            <v>0</v>
          </cell>
          <cell r="K133">
            <v>0</v>
          </cell>
          <cell r="L133">
            <v>0</v>
          </cell>
          <cell r="M133">
            <v>0</v>
          </cell>
          <cell r="N133">
            <v>0</v>
          </cell>
          <cell r="O133">
            <v>4</v>
          </cell>
        </row>
        <row r="134">
          <cell r="A134" t="str">
            <v>Lubraniec</v>
          </cell>
          <cell r="B134" t="str">
            <v>'041812</v>
          </cell>
          <cell r="C134">
            <v>3</v>
          </cell>
          <cell r="D134">
            <v>0</v>
          </cell>
          <cell r="E134" t="str">
            <v>'0418</v>
          </cell>
          <cell r="F134" t="str">
            <v>WŁOCŁAWSKI</v>
          </cell>
          <cell r="G134" t="str">
            <v>gmina Lubraniec</v>
          </cell>
          <cell r="H134">
            <v>0</v>
          </cell>
          <cell r="I134">
            <v>0</v>
          </cell>
          <cell r="J134">
            <v>0</v>
          </cell>
          <cell r="K134">
            <v>0</v>
          </cell>
          <cell r="L134">
            <v>0</v>
          </cell>
          <cell r="M134">
            <v>0</v>
          </cell>
          <cell r="N134">
            <v>0</v>
          </cell>
          <cell r="O134">
            <v>4</v>
          </cell>
        </row>
        <row r="135">
          <cell r="A135" t="str">
            <v>Lubień Kujawski - miasto</v>
          </cell>
          <cell r="B135" t="str">
            <v>'041811</v>
          </cell>
          <cell r="C135">
            <v>4</v>
          </cell>
          <cell r="D135">
            <v>1</v>
          </cell>
          <cell r="E135" t="str">
            <v>'0418</v>
          </cell>
          <cell r="F135" t="str">
            <v>WŁOCŁAWSKI</v>
          </cell>
          <cell r="G135" t="str">
            <v>Lubień Kujawski - miasto</v>
          </cell>
          <cell r="H135">
            <v>1396</v>
          </cell>
          <cell r="I135">
            <v>216.38</v>
          </cell>
          <cell r="J135">
            <v>1298</v>
          </cell>
          <cell r="K135">
            <v>324.5</v>
          </cell>
          <cell r="L135">
            <v>184.965</v>
          </cell>
          <cell r="M135">
            <v>17.198499999999999</v>
          </cell>
          <cell r="N135">
            <v>0</v>
          </cell>
          <cell r="O135">
            <v>4</v>
          </cell>
        </row>
        <row r="136">
          <cell r="A136" t="str">
            <v>Chodecz - miasto</v>
          </cell>
          <cell r="B136" t="str">
            <v>'041806</v>
          </cell>
          <cell r="C136">
            <v>4</v>
          </cell>
          <cell r="D136">
            <v>1</v>
          </cell>
          <cell r="E136" t="str">
            <v>'0418</v>
          </cell>
          <cell r="F136" t="str">
            <v>WŁOCŁAWSKI</v>
          </cell>
          <cell r="G136" t="str">
            <v>Chodecz - miasto</v>
          </cell>
          <cell r="H136">
            <v>1927</v>
          </cell>
          <cell r="I136">
            <v>298.685</v>
          </cell>
          <cell r="J136">
            <v>1862</v>
          </cell>
          <cell r="K136">
            <v>465.5</v>
          </cell>
          <cell r="L136">
            <v>265.33499999999998</v>
          </cell>
          <cell r="M136">
            <v>24.671499999999998</v>
          </cell>
          <cell r="N136">
            <v>0</v>
          </cell>
          <cell r="O136">
            <v>4</v>
          </cell>
        </row>
        <row r="137">
          <cell r="A137" t="str">
            <v>Boniewo</v>
          </cell>
          <cell r="B137" t="str">
            <v>'041803</v>
          </cell>
          <cell r="C137">
            <v>2</v>
          </cell>
          <cell r="D137">
            <v>2</v>
          </cell>
          <cell r="E137" t="str">
            <v>'0418</v>
          </cell>
          <cell r="F137" t="str">
            <v>WŁOCŁAWSKI</v>
          </cell>
          <cell r="G137" t="str">
            <v>gmina Boniewo</v>
          </cell>
          <cell r="H137">
            <v>3955</v>
          </cell>
          <cell r="I137">
            <v>185.88499999999999</v>
          </cell>
          <cell r="J137">
            <v>3495</v>
          </cell>
          <cell r="K137">
            <v>629.1</v>
          </cell>
          <cell r="L137">
            <v>301.96799999999996</v>
          </cell>
          <cell r="M137">
            <v>15.41295</v>
          </cell>
          <cell r="N137">
            <v>0</v>
          </cell>
          <cell r="O137">
            <v>4</v>
          </cell>
        </row>
        <row r="138">
          <cell r="A138" t="str">
            <v>Baruchowo</v>
          </cell>
          <cell r="B138" t="str">
            <v>'041802</v>
          </cell>
          <cell r="C138">
            <v>2</v>
          </cell>
          <cell r="D138">
            <v>2</v>
          </cell>
          <cell r="E138" t="str">
            <v>'0418</v>
          </cell>
          <cell r="F138" t="str">
            <v>WŁOCŁAWSKI</v>
          </cell>
          <cell r="G138" t="str">
            <v>gmina Baruchowo</v>
          </cell>
          <cell r="H138">
            <v>3533</v>
          </cell>
          <cell r="I138">
            <v>166.05099999999999</v>
          </cell>
          <cell r="J138">
            <v>3614</v>
          </cell>
          <cell r="K138">
            <v>650.52</v>
          </cell>
          <cell r="L138">
            <v>312.24959999999999</v>
          </cell>
          <cell r="M138">
            <v>15.93774</v>
          </cell>
          <cell r="N138">
            <v>0</v>
          </cell>
          <cell r="O138">
            <v>4</v>
          </cell>
        </row>
        <row r="139">
          <cell r="A139" t="str">
            <v>Izbica Kujawska - miasto</v>
          </cell>
          <cell r="B139" t="str">
            <v>'041808</v>
          </cell>
          <cell r="C139">
            <v>4</v>
          </cell>
          <cell r="D139">
            <v>1</v>
          </cell>
          <cell r="E139" t="str">
            <v>'0418</v>
          </cell>
          <cell r="F139" t="str">
            <v>WŁOCŁAWSKI</v>
          </cell>
          <cell r="G139" t="str">
            <v>Izbica Kujawska - miasto</v>
          </cell>
          <cell r="H139">
            <v>2732</v>
          </cell>
          <cell r="I139">
            <v>423.46</v>
          </cell>
          <cell r="J139">
            <v>2753</v>
          </cell>
          <cell r="K139">
            <v>688.25</v>
          </cell>
          <cell r="L139">
            <v>392.30250000000001</v>
          </cell>
          <cell r="M139">
            <v>36.477249999999998</v>
          </cell>
          <cell r="N139">
            <v>0</v>
          </cell>
          <cell r="O139">
            <v>4</v>
          </cell>
        </row>
        <row r="140">
          <cell r="A140" t="str">
            <v>Kowal</v>
          </cell>
          <cell r="B140" t="str">
            <v>'041809</v>
          </cell>
          <cell r="C140">
            <v>2</v>
          </cell>
          <cell r="D140">
            <v>2</v>
          </cell>
          <cell r="E140" t="str">
            <v>'0418</v>
          </cell>
          <cell r="F140" t="str">
            <v>WŁOCŁAWSKI</v>
          </cell>
          <cell r="G140" t="str">
            <v>gmina Kowal (gmina wiejska)</v>
          </cell>
          <cell r="H140">
            <v>4768</v>
          </cell>
          <cell r="I140">
            <v>224.096</v>
          </cell>
          <cell r="J140">
            <v>3981</v>
          </cell>
          <cell r="K140">
            <v>716.58</v>
          </cell>
          <cell r="L140">
            <v>343.95839999999998</v>
          </cell>
          <cell r="M140">
            <v>17.55621</v>
          </cell>
          <cell r="N140">
            <v>0</v>
          </cell>
          <cell r="O140">
            <v>4</v>
          </cell>
        </row>
        <row r="141">
          <cell r="A141" t="str">
            <v>Chodecz - obszar wiejski</v>
          </cell>
          <cell r="B141" t="str">
            <v>'041806</v>
          </cell>
          <cell r="C141">
            <v>5</v>
          </cell>
          <cell r="D141">
            <v>2</v>
          </cell>
          <cell r="E141" t="str">
            <v>'0418</v>
          </cell>
          <cell r="F141" t="str">
            <v>WŁOCŁAWSKI</v>
          </cell>
          <cell r="G141" t="str">
            <v>Chodecz - obszar wiejski</v>
          </cell>
          <cell r="H141">
            <v>5092</v>
          </cell>
          <cell r="I141">
            <v>239.32400000000001</v>
          </cell>
          <cell r="J141">
            <v>4341</v>
          </cell>
          <cell r="K141">
            <v>781.38</v>
          </cell>
          <cell r="L141">
            <v>375.06239999999997</v>
          </cell>
          <cell r="M141">
            <v>19.143810000000002</v>
          </cell>
          <cell r="N141">
            <v>0</v>
          </cell>
          <cell r="O141">
            <v>4</v>
          </cell>
        </row>
        <row r="142">
          <cell r="A142" t="str">
            <v>Lubraniec - miasto</v>
          </cell>
          <cell r="B142" t="str">
            <v>'041812</v>
          </cell>
          <cell r="C142">
            <v>4</v>
          </cell>
          <cell r="D142">
            <v>1</v>
          </cell>
          <cell r="E142" t="str">
            <v>'0418</v>
          </cell>
          <cell r="F142" t="str">
            <v>WŁOCŁAWSKI</v>
          </cell>
          <cell r="G142" t="str">
            <v>Lubraniec - miasto</v>
          </cell>
          <cell r="H142">
            <v>3310</v>
          </cell>
          <cell r="I142">
            <v>513.04999999999995</v>
          </cell>
          <cell r="J142">
            <v>3130</v>
          </cell>
          <cell r="K142">
            <v>782.5</v>
          </cell>
          <cell r="L142">
            <v>446.02499999999998</v>
          </cell>
          <cell r="M142">
            <v>41.472499999999997</v>
          </cell>
          <cell r="N142">
            <v>0</v>
          </cell>
          <cell r="O142">
            <v>4</v>
          </cell>
        </row>
        <row r="143">
          <cell r="A143" t="str">
            <v>Lubanie</v>
          </cell>
          <cell r="B143" t="str">
            <v>'041810</v>
          </cell>
          <cell r="C143">
            <v>2</v>
          </cell>
          <cell r="D143">
            <v>2</v>
          </cell>
          <cell r="E143" t="str">
            <v>'0418</v>
          </cell>
          <cell r="F143" t="str">
            <v>WŁOCŁAWSKI</v>
          </cell>
          <cell r="G143" t="str">
            <v>gmina Lubanie</v>
          </cell>
          <cell r="H143">
            <v>4829</v>
          </cell>
          <cell r="I143">
            <v>226.96299999999999</v>
          </cell>
          <cell r="J143">
            <v>4638</v>
          </cell>
          <cell r="K143">
            <v>834.84</v>
          </cell>
          <cell r="L143">
            <v>400.72319999999996</v>
          </cell>
          <cell r="M143">
            <v>20.453580000000002</v>
          </cell>
          <cell r="N143">
            <v>0</v>
          </cell>
          <cell r="O143">
            <v>4</v>
          </cell>
        </row>
        <row r="144">
          <cell r="A144" t="str">
            <v>Kowal</v>
          </cell>
          <cell r="B144" t="str">
            <v>'041801</v>
          </cell>
          <cell r="C144">
            <v>1</v>
          </cell>
          <cell r="D144">
            <v>1</v>
          </cell>
          <cell r="E144" t="str">
            <v>'0418</v>
          </cell>
          <cell r="F144" t="str">
            <v>WŁOCŁAWSKI</v>
          </cell>
          <cell r="G144" t="str">
            <v>gmina Kowal (gmina miejska)</v>
          </cell>
          <cell r="H144">
            <v>3042</v>
          </cell>
          <cell r="I144">
            <v>471.51</v>
          </cell>
          <cell r="J144">
            <v>3488</v>
          </cell>
          <cell r="K144">
            <v>872</v>
          </cell>
          <cell r="L144">
            <v>497.04</v>
          </cell>
          <cell r="M144">
            <v>46.216000000000001</v>
          </cell>
          <cell r="N144">
            <v>0</v>
          </cell>
          <cell r="O144">
            <v>4</v>
          </cell>
        </row>
        <row r="145">
          <cell r="A145" t="str">
            <v>Izbica Kujawska - obszar wiejski</v>
          </cell>
          <cell r="B145" t="str">
            <v>'041808</v>
          </cell>
          <cell r="C145">
            <v>5</v>
          </cell>
          <cell r="D145">
            <v>2</v>
          </cell>
          <cell r="E145" t="str">
            <v>'0418</v>
          </cell>
          <cell r="F145" t="str">
            <v>WŁOCŁAWSKI</v>
          </cell>
          <cell r="G145" t="str">
            <v>Izbica Kujawska - obszar wiejski</v>
          </cell>
          <cell r="H145">
            <v>5676</v>
          </cell>
          <cell r="I145">
            <v>266.77199999999999</v>
          </cell>
          <cell r="J145">
            <v>5168</v>
          </cell>
          <cell r="K145">
            <v>930.24</v>
          </cell>
          <cell r="L145">
            <v>446.51519999999994</v>
          </cell>
          <cell r="M145">
            <v>22.790880000000001</v>
          </cell>
          <cell r="N145">
            <v>0</v>
          </cell>
          <cell r="O145">
            <v>4</v>
          </cell>
        </row>
        <row r="146">
          <cell r="A146" t="str">
            <v>Lubień Kujawski - obszar wiejski</v>
          </cell>
          <cell r="B146" t="str">
            <v>'041811</v>
          </cell>
          <cell r="C146">
            <v>5</v>
          </cell>
          <cell r="D146">
            <v>2</v>
          </cell>
          <cell r="E146" t="str">
            <v>'0418</v>
          </cell>
          <cell r="F146" t="str">
            <v>WŁOCŁAWSKI</v>
          </cell>
          <cell r="G146" t="str">
            <v>Lubień Kujawski - obszar wiejski</v>
          </cell>
          <cell r="H146">
            <v>7094</v>
          </cell>
          <cell r="I146">
            <v>333.41800000000001</v>
          </cell>
          <cell r="J146">
            <v>6019</v>
          </cell>
          <cell r="K146">
            <v>1083.42</v>
          </cell>
          <cell r="L146">
            <v>520.04160000000002</v>
          </cell>
          <cell r="M146">
            <v>26.543790000000001</v>
          </cell>
          <cell r="N146">
            <v>0</v>
          </cell>
          <cell r="O146">
            <v>4</v>
          </cell>
        </row>
        <row r="147">
          <cell r="A147" t="str">
            <v>Włocławek</v>
          </cell>
          <cell r="B147" t="str">
            <v>'041813</v>
          </cell>
          <cell r="C147">
            <v>2</v>
          </cell>
          <cell r="D147">
            <v>2</v>
          </cell>
          <cell r="E147" t="str">
            <v>'0418</v>
          </cell>
          <cell r="F147" t="str">
            <v>WŁOCŁAWSKI</v>
          </cell>
          <cell r="G147" t="str">
            <v>gmina Włocławek (gmina wiejska)</v>
          </cell>
          <cell r="H147">
            <v>6092</v>
          </cell>
          <cell r="I147">
            <v>286.32400000000001</v>
          </cell>
          <cell r="J147">
            <v>6205</v>
          </cell>
          <cell r="K147">
            <v>1116.9000000000001</v>
          </cell>
          <cell r="L147">
            <v>536.11199999999997</v>
          </cell>
          <cell r="M147">
            <v>27.364050000000002</v>
          </cell>
          <cell r="N147">
            <v>0</v>
          </cell>
          <cell r="O147">
            <v>4</v>
          </cell>
        </row>
        <row r="148">
          <cell r="A148" t="str">
            <v>Brześć Kujawski - miasto</v>
          </cell>
          <cell r="B148" t="str">
            <v>'041804</v>
          </cell>
          <cell r="C148">
            <v>4</v>
          </cell>
          <cell r="D148">
            <v>1</v>
          </cell>
          <cell r="E148" t="str">
            <v>'0418</v>
          </cell>
          <cell r="F148" t="str">
            <v>WŁOCŁAWSKI</v>
          </cell>
          <cell r="G148" t="str">
            <v>Brześć Kujawski - miasto</v>
          </cell>
          <cell r="H148">
            <v>4676</v>
          </cell>
          <cell r="I148">
            <v>724.78</v>
          </cell>
          <cell r="J148">
            <v>4603</v>
          </cell>
          <cell r="K148">
            <v>1150.75</v>
          </cell>
          <cell r="L148">
            <v>655.92750000000001</v>
          </cell>
          <cell r="M148">
            <v>60.989750000000001</v>
          </cell>
          <cell r="N148">
            <v>0</v>
          </cell>
          <cell r="O148">
            <v>4</v>
          </cell>
        </row>
        <row r="149">
          <cell r="A149" t="str">
            <v>Lubraniec - obszar wiejski</v>
          </cell>
          <cell r="B149" t="str">
            <v>'041812</v>
          </cell>
          <cell r="C149">
            <v>5</v>
          </cell>
          <cell r="D149">
            <v>2</v>
          </cell>
          <cell r="E149" t="str">
            <v>'0418</v>
          </cell>
          <cell r="F149" t="str">
            <v>WŁOCŁAWSKI</v>
          </cell>
          <cell r="G149" t="str">
            <v>Lubraniec - obszar wiejski</v>
          </cell>
          <cell r="H149">
            <v>7698</v>
          </cell>
          <cell r="I149">
            <v>361.80599999999998</v>
          </cell>
          <cell r="J149">
            <v>6716</v>
          </cell>
          <cell r="K149">
            <v>1208.8800000000001</v>
          </cell>
          <cell r="L149">
            <v>580.26239999999996</v>
          </cell>
          <cell r="M149">
            <v>29.617560000000005</v>
          </cell>
          <cell r="N149">
            <v>0</v>
          </cell>
          <cell r="O149">
            <v>4</v>
          </cell>
        </row>
        <row r="150">
          <cell r="A150" t="str">
            <v>Brześć Kujawski - obszar wiejski</v>
          </cell>
          <cell r="B150" t="str">
            <v>'041804</v>
          </cell>
          <cell r="C150">
            <v>5</v>
          </cell>
          <cell r="D150">
            <v>2</v>
          </cell>
          <cell r="E150" t="str">
            <v>'0418</v>
          </cell>
          <cell r="F150" t="str">
            <v>WŁOCŁAWSKI</v>
          </cell>
          <cell r="G150" t="str">
            <v>Brześć Kujawski - obszar wiejski</v>
          </cell>
          <cell r="H150">
            <v>6813</v>
          </cell>
          <cell r="I150">
            <v>320.21100000000001</v>
          </cell>
          <cell r="J150">
            <v>6768</v>
          </cell>
          <cell r="K150">
            <v>1218.24</v>
          </cell>
          <cell r="L150">
            <v>584.75519999999995</v>
          </cell>
          <cell r="M150">
            <v>29.846880000000002</v>
          </cell>
          <cell r="N150">
            <v>0</v>
          </cell>
          <cell r="O150">
            <v>4</v>
          </cell>
        </row>
        <row r="151">
          <cell r="A151" t="str">
            <v>Choceń</v>
          </cell>
          <cell r="B151" t="str">
            <v>'041805</v>
          </cell>
          <cell r="C151">
            <v>2</v>
          </cell>
          <cell r="D151">
            <v>2</v>
          </cell>
          <cell r="E151" t="str">
            <v>'0418</v>
          </cell>
          <cell r="F151" t="str">
            <v>WŁOCŁAWSKI</v>
          </cell>
          <cell r="G151" t="str">
            <v>gmina Choceń</v>
          </cell>
          <cell r="H151">
            <v>8214</v>
          </cell>
          <cell r="I151">
            <v>386.05799999999999</v>
          </cell>
          <cell r="J151">
            <v>7857</v>
          </cell>
          <cell r="K151">
            <v>1414.26</v>
          </cell>
          <cell r="L151">
            <v>678.84479999999996</v>
          </cell>
          <cell r="M151">
            <v>34.649370000000005</v>
          </cell>
          <cell r="N151">
            <v>0</v>
          </cell>
          <cell r="O151">
            <v>4</v>
          </cell>
        </row>
        <row r="152">
          <cell r="A152" t="str">
            <v>Nieszawa</v>
          </cell>
          <cell r="B152" t="str">
            <v>'040103</v>
          </cell>
          <cell r="C152">
            <v>1</v>
          </cell>
          <cell r="D152">
            <v>1</v>
          </cell>
          <cell r="E152" t="str">
            <v>'0401</v>
          </cell>
          <cell r="F152" t="str">
            <v>ALEKSANDROWSKI</v>
          </cell>
          <cell r="G152" t="str">
            <v>gmina Nieszawa</v>
          </cell>
          <cell r="H152">
            <v>2073</v>
          </cell>
          <cell r="I152">
            <v>321.315</v>
          </cell>
          <cell r="J152">
            <v>1990</v>
          </cell>
          <cell r="K152">
            <v>497.5</v>
          </cell>
          <cell r="L152">
            <v>283.57499999999999</v>
          </cell>
          <cell r="M152">
            <v>26.3675</v>
          </cell>
          <cell r="N152">
            <v>0</v>
          </cell>
          <cell r="O152">
            <v>5</v>
          </cell>
        </row>
        <row r="153">
          <cell r="A153" t="str">
            <v>Raciążek</v>
          </cell>
          <cell r="B153" t="str">
            <v>'040107</v>
          </cell>
          <cell r="C153">
            <v>2</v>
          </cell>
          <cell r="D153">
            <v>2</v>
          </cell>
          <cell r="E153" t="str">
            <v>'0401</v>
          </cell>
          <cell r="F153" t="str">
            <v>ALEKSANDROWSKI</v>
          </cell>
          <cell r="G153" t="str">
            <v>gmina Raciążek</v>
          </cell>
          <cell r="H153">
            <v>2906</v>
          </cell>
          <cell r="I153">
            <v>136.58199999999999</v>
          </cell>
          <cell r="J153">
            <v>3158</v>
          </cell>
          <cell r="K153">
            <v>568.44000000000005</v>
          </cell>
          <cell r="L153">
            <v>272.85119999999995</v>
          </cell>
          <cell r="M153">
            <v>13.926780000000003</v>
          </cell>
          <cell r="N153">
            <v>0</v>
          </cell>
          <cell r="O153">
            <v>5</v>
          </cell>
        </row>
        <row r="154">
          <cell r="A154" t="str">
            <v>Koneck</v>
          </cell>
          <cell r="B154" t="str">
            <v>'040106</v>
          </cell>
          <cell r="C154">
            <v>2</v>
          </cell>
          <cell r="D154">
            <v>2</v>
          </cell>
          <cell r="E154" t="str">
            <v>'0401</v>
          </cell>
          <cell r="F154" t="str">
            <v>ALEKSANDROWSKI</v>
          </cell>
          <cell r="G154" t="str">
            <v>gmina Koneck</v>
          </cell>
          <cell r="H154">
            <v>3836</v>
          </cell>
          <cell r="I154">
            <v>180.292</v>
          </cell>
          <cell r="J154">
            <v>3347</v>
          </cell>
          <cell r="K154">
            <v>602.46</v>
          </cell>
          <cell r="L154">
            <v>289.18079999999998</v>
          </cell>
          <cell r="M154">
            <v>14.760270000000002</v>
          </cell>
          <cell r="N154">
            <v>0</v>
          </cell>
          <cell r="O154">
            <v>5</v>
          </cell>
        </row>
        <row r="155">
          <cell r="A155" t="str">
            <v>Zakrzewo</v>
          </cell>
          <cell r="B155" t="str">
            <v>'040109</v>
          </cell>
          <cell r="C155">
            <v>2</v>
          </cell>
          <cell r="D155">
            <v>2</v>
          </cell>
          <cell r="E155" t="str">
            <v>'0401</v>
          </cell>
          <cell r="F155" t="str">
            <v>ALEKSANDROWSKI</v>
          </cell>
          <cell r="G155" t="str">
            <v>gmina Zakrzewo</v>
          </cell>
          <cell r="H155">
            <v>3995</v>
          </cell>
          <cell r="I155">
            <v>187.76499999999999</v>
          </cell>
          <cell r="J155">
            <v>3551</v>
          </cell>
          <cell r="K155">
            <v>639.17999999999995</v>
          </cell>
          <cell r="L155">
            <v>306.80639999999994</v>
          </cell>
          <cell r="M155">
            <v>15.65991</v>
          </cell>
          <cell r="N155">
            <v>0</v>
          </cell>
          <cell r="O155">
            <v>5</v>
          </cell>
        </row>
        <row r="156">
          <cell r="A156" t="str">
            <v>Waganiec</v>
          </cell>
          <cell r="B156" t="str">
            <v>'040108</v>
          </cell>
          <cell r="C156">
            <v>2</v>
          </cell>
          <cell r="D156">
            <v>2</v>
          </cell>
          <cell r="E156" t="str">
            <v>'0401</v>
          </cell>
          <cell r="F156" t="str">
            <v>ALEKSANDROWSKI</v>
          </cell>
          <cell r="G156" t="str">
            <v>gmina Waganiec</v>
          </cell>
          <cell r="H156">
            <v>4705</v>
          </cell>
          <cell r="I156">
            <v>221.13499999999999</v>
          </cell>
          <cell r="J156">
            <v>4410</v>
          </cell>
          <cell r="K156">
            <v>793.8</v>
          </cell>
          <cell r="L156">
            <v>381.02399999999994</v>
          </cell>
          <cell r="M156">
            <v>19.4481</v>
          </cell>
          <cell r="N156">
            <v>0</v>
          </cell>
          <cell r="O156">
            <v>5</v>
          </cell>
        </row>
        <row r="157">
          <cell r="A157" t="str">
            <v>Aleksandrów Kujawski</v>
          </cell>
          <cell r="B157" t="str">
            <v>'040104</v>
          </cell>
          <cell r="C157">
            <v>2</v>
          </cell>
          <cell r="D157">
            <v>2</v>
          </cell>
          <cell r="E157" t="str">
            <v>'0401</v>
          </cell>
          <cell r="F157" t="str">
            <v>ALEKSANDROWSKI</v>
          </cell>
          <cell r="G157" t="str">
            <v>gmina Aleksandrów Kujawski (gmina wiejska)</v>
          </cell>
          <cell r="H157">
            <v>10213</v>
          </cell>
          <cell r="I157">
            <v>480.01100000000002</v>
          </cell>
          <cell r="J157">
            <v>11266</v>
          </cell>
          <cell r="K157">
            <v>2027.88</v>
          </cell>
          <cell r="L157">
            <v>973.38239999999996</v>
          </cell>
          <cell r="M157">
            <v>49.683060000000005</v>
          </cell>
          <cell r="N157">
            <v>0</v>
          </cell>
          <cell r="O157">
            <v>5</v>
          </cell>
        </row>
        <row r="158">
          <cell r="A158" t="str">
            <v>Ciechocinek</v>
          </cell>
          <cell r="B158" t="str">
            <v>'040102</v>
          </cell>
          <cell r="C158">
            <v>1</v>
          </cell>
          <cell r="D158">
            <v>1</v>
          </cell>
          <cell r="E158" t="str">
            <v>'0401</v>
          </cell>
          <cell r="F158" t="str">
            <v>ALEKSANDROWSKI</v>
          </cell>
          <cell r="G158" t="str">
            <v>gmina Ciechocinek</v>
          </cell>
          <cell r="H158">
            <v>11337</v>
          </cell>
          <cell r="I158">
            <v>1757.2349999999999</v>
          </cell>
          <cell r="J158">
            <v>10841</v>
          </cell>
          <cell r="K158">
            <v>2710.25</v>
          </cell>
          <cell r="L158">
            <v>1544.8425</v>
          </cell>
          <cell r="M158">
            <v>143.64324999999999</v>
          </cell>
          <cell r="N158">
            <v>0</v>
          </cell>
          <cell r="O158">
            <v>5</v>
          </cell>
        </row>
        <row r="159">
          <cell r="A159" t="str">
            <v>Aleksandrów Kujawski</v>
          </cell>
          <cell r="B159" t="str">
            <v>'040101</v>
          </cell>
          <cell r="C159">
            <v>1</v>
          </cell>
          <cell r="D159">
            <v>1</v>
          </cell>
          <cell r="E159" t="str">
            <v>'0401</v>
          </cell>
          <cell r="F159" t="str">
            <v>ALEKSANDROWSKI</v>
          </cell>
          <cell r="G159" t="str">
            <v>gmina Aleksandrów Kujawski (gmina miejska)</v>
          </cell>
          <cell r="H159">
            <v>12871</v>
          </cell>
          <cell r="I159">
            <v>1995.0050000000001</v>
          </cell>
          <cell r="J159">
            <v>12275</v>
          </cell>
          <cell r="K159">
            <v>3068.75</v>
          </cell>
          <cell r="L159">
            <v>1749.1875</v>
          </cell>
          <cell r="M159">
            <v>162.64374999999998</v>
          </cell>
          <cell r="N159">
            <v>0</v>
          </cell>
          <cell r="O159">
            <v>5</v>
          </cell>
        </row>
        <row r="160">
          <cell r="A160" t="str">
            <v>Koronowo</v>
          </cell>
          <cell r="B160" t="str">
            <v>'040304</v>
          </cell>
          <cell r="C160">
            <v>3</v>
          </cell>
          <cell r="D160">
            <v>0</v>
          </cell>
          <cell r="E160" t="str">
            <v>'0403</v>
          </cell>
          <cell r="F160" t="str">
            <v>BYDGOSKI</v>
          </cell>
          <cell r="G160" t="str">
            <v>gmina Koronowo</v>
          </cell>
          <cell r="H160">
            <v>0</v>
          </cell>
          <cell r="I160">
            <v>0</v>
          </cell>
          <cell r="J160">
            <v>0</v>
          </cell>
          <cell r="K160">
            <v>0</v>
          </cell>
          <cell r="L160">
            <v>0</v>
          </cell>
          <cell r="M160">
            <v>0</v>
          </cell>
          <cell r="N160">
            <v>0</v>
          </cell>
          <cell r="O160">
            <v>5</v>
          </cell>
        </row>
        <row r="161">
          <cell r="A161" t="str">
            <v>Solec Kujawski</v>
          </cell>
          <cell r="B161" t="str">
            <v>'040308</v>
          </cell>
          <cell r="C161">
            <v>3</v>
          </cell>
          <cell r="D161">
            <v>0</v>
          </cell>
          <cell r="E161" t="str">
            <v>'0403</v>
          </cell>
          <cell r="F161" t="str">
            <v>BYDGOSKI</v>
          </cell>
          <cell r="G161" t="str">
            <v>gmina Solec Kujawski</v>
          </cell>
          <cell r="H161">
            <v>0</v>
          </cell>
          <cell r="I161">
            <v>0</v>
          </cell>
          <cell r="J161">
            <v>0</v>
          </cell>
          <cell r="K161">
            <v>0</v>
          </cell>
          <cell r="L161">
            <v>0</v>
          </cell>
          <cell r="M161">
            <v>0</v>
          </cell>
          <cell r="N161">
            <v>0</v>
          </cell>
          <cell r="O161">
            <v>5</v>
          </cell>
        </row>
        <row r="162">
          <cell r="A162" t="str">
            <v>Solec Kujawski - obszar wiejski</v>
          </cell>
          <cell r="B162" t="str">
            <v>'040308</v>
          </cell>
          <cell r="C162">
            <v>5</v>
          </cell>
          <cell r="D162">
            <v>2</v>
          </cell>
          <cell r="E162" t="str">
            <v>'0403</v>
          </cell>
          <cell r="F162" t="str">
            <v>BYDGOSKI</v>
          </cell>
          <cell r="G162" t="str">
            <v>Solec Kujawski - obszar wiejski</v>
          </cell>
          <cell r="H162">
            <v>1113</v>
          </cell>
          <cell r="I162">
            <v>52.311</v>
          </cell>
          <cell r="J162">
            <v>1081</v>
          </cell>
          <cell r="K162">
            <v>194.58</v>
          </cell>
          <cell r="L162">
            <v>93.398399999999995</v>
          </cell>
          <cell r="M162">
            <v>4.7672100000000004</v>
          </cell>
          <cell r="N162">
            <v>0</v>
          </cell>
          <cell r="O162">
            <v>5</v>
          </cell>
        </row>
        <row r="163">
          <cell r="A163" t="str">
            <v>Dąbrowa Chełmińska</v>
          </cell>
          <cell r="B163" t="str">
            <v>'040302</v>
          </cell>
          <cell r="C163">
            <v>2</v>
          </cell>
          <cell r="D163">
            <v>2</v>
          </cell>
          <cell r="E163" t="str">
            <v>'0403</v>
          </cell>
          <cell r="F163" t="str">
            <v>BYDGOSKI</v>
          </cell>
          <cell r="G163" t="str">
            <v>gmina Dąbrowa Chełmińska</v>
          </cell>
          <cell r="H163">
            <v>6652</v>
          </cell>
          <cell r="I163">
            <v>312.64400000000001</v>
          </cell>
          <cell r="J163">
            <v>7673</v>
          </cell>
          <cell r="K163">
            <v>1381.14</v>
          </cell>
          <cell r="L163">
            <v>662.94719999999995</v>
          </cell>
          <cell r="M163">
            <v>33.837930000000007</v>
          </cell>
          <cell r="N163">
            <v>0</v>
          </cell>
          <cell r="O163">
            <v>5</v>
          </cell>
        </row>
        <row r="164">
          <cell r="A164" t="str">
            <v>Nowa Wieś Wielka</v>
          </cell>
          <cell r="B164" t="str">
            <v>'040305</v>
          </cell>
          <cell r="C164">
            <v>2</v>
          </cell>
          <cell r="D164">
            <v>2</v>
          </cell>
          <cell r="E164" t="str">
            <v>'0403</v>
          </cell>
          <cell r="F164" t="str">
            <v>BYDGOSKI</v>
          </cell>
          <cell r="G164" t="str">
            <v>gmina Nowa Wieś Wielka</v>
          </cell>
          <cell r="H164">
            <v>6568</v>
          </cell>
          <cell r="I164">
            <v>308.69600000000003</v>
          </cell>
          <cell r="J164">
            <v>9067</v>
          </cell>
          <cell r="K164">
            <v>1632.06</v>
          </cell>
          <cell r="L164">
            <v>783.38879999999995</v>
          </cell>
          <cell r="M164">
            <v>39.985469999999999</v>
          </cell>
          <cell r="N164">
            <v>0</v>
          </cell>
          <cell r="O164">
            <v>5</v>
          </cell>
        </row>
        <row r="165">
          <cell r="A165" t="str">
            <v>Sicienko</v>
          </cell>
          <cell r="B165" t="str">
            <v>'040307</v>
          </cell>
          <cell r="C165">
            <v>2</v>
          </cell>
          <cell r="D165">
            <v>2</v>
          </cell>
          <cell r="E165" t="str">
            <v>'0403</v>
          </cell>
          <cell r="F165" t="str">
            <v>BYDGOSKI</v>
          </cell>
          <cell r="G165" t="str">
            <v>gmina Sicienko</v>
          </cell>
          <cell r="H165">
            <v>7477</v>
          </cell>
          <cell r="I165">
            <v>351.41899999999998</v>
          </cell>
          <cell r="J165">
            <v>9441</v>
          </cell>
          <cell r="K165">
            <v>1699.38</v>
          </cell>
          <cell r="L165">
            <v>815.7023999999999</v>
          </cell>
          <cell r="M165">
            <v>41.634810000000002</v>
          </cell>
          <cell r="N165">
            <v>0</v>
          </cell>
          <cell r="O165">
            <v>5</v>
          </cell>
        </row>
        <row r="166">
          <cell r="A166" t="str">
            <v>Dobrcz</v>
          </cell>
          <cell r="B166" t="str">
            <v>'040303</v>
          </cell>
          <cell r="C166">
            <v>2</v>
          </cell>
          <cell r="D166">
            <v>2</v>
          </cell>
          <cell r="E166" t="str">
            <v>'0403</v>
          </cell>
          <cell r="F166" t="str">
            <v>BYDGOSKI</v>
          </cell>
          <cell r="G166" t="str">
            <v>gmina Dobrcz</v>
          </cell>
          <cell r="H166">
            <v>8421</v>
          </cell>
          <cell r="I166">
            <v>395.78699999999998</v>
          </cell>
          <cell r="J166">
            <v>9900</v>
          </cell>
          <cell r="K166">
            <v>1782</v>
          </cell>
          <cell r="L166">
            <v>855.3599999999999</v>
          </cell>
          <cell r="M166">
            <v>43.658999999999999</v>
          </cell>
          <cell r="N166">
            <v>0</v>
          </cell>
          <cell r="O166">
            <v>5</v>
          </cell>
        </row>
        <row r="167">
          <cell r="A167" t="str">
            <v>Osielsko</v>
          </cell>
          <cell r="B167" t="str">
            <v>'040306</v>
          </cell>
          <cell r="C167">
            <v>2</v>
          </cell>
          <cell r="D167">
            <v>2</v>
          </cell>
          <cell r="E167" t="str">
            <v>'0403</v>
          </cell>
          <cell r="F167" t="str">
            <v>BYDGOSKI</v>
          </cell>
          <cell r="G167" t="str">
            <v>gmina Osielsko</v>
          </cell>
          <cell r="H167">
            <v>5792</v>
          </cell>
          <cell r="I167">
            <v>272.22399999999999</v>
          </cell>
          <cell r="J167">
            <v>11284</v>
          </cell>
          <cell r="K167">
            <v>2031.12</v>
          </cell>
          <cell r="L167">
            <v>974.93759999999986</v>
          </cell>
          <cell r="M167">
            <v>49.762439999999998</v>
          </cell>
          <cell r="N167">
            <v>0</v>
          </cell>
          <cell r="O167">
            <v>5</v>
          </cell>
        </row>
        <row r="168">
          <cell r="A168" t="str">
            <v>Koronowo - obszar wiejski</v>
          </cell>
          <cell r="B168" t="str">
            <v>'040304</v>
          </cell>
          <cell r="C168">
            <v>5</v>
          </cell>
          <cell r="D168">
            <v>2</v>
          </cell>
          <cell r="E168" t="str">
            <v>'0403</v>
          </cell>
          <cell r="F168" t="str">
            <v>BYDGOSKI</v>
          </cell>
          <cell r="G168" t="str">
            <v>Koronowo - obszar wiejski</v>
          </cell>
          <cell r="H168">
            <v>12481</v>
          </cell>
          <cell r="I168">
            <v>586.60699999999997</v>
          </cell>
          <cell r="J168">
            <v>12719</v>
          </cell>
          <cell r="K168">
            <v>2289.42</v>
          </cell>
          <cell r="L168">
            <v>1098.9215999999999</v>
          </cell>
          <cell r="M168">
            <v>56.090790000000005</v>
          </cell>
          <cell r="N168">
            <v>0</v>
          </cell>
          <cell r="O168">
            <v>5</v>
          </cell>
        </row>
        <row r="169">
          <cell r="A169" t="str">
            <v>Koronowo - miasto</v>
          </cell>
          <cell r="B169" t="str">
            <v>'040304</v>
          </cell>
          <cell r="C169">
            <v>4</v>
          </cell>
          <cell r="D169">
            <v>1</v>
          </cell>
          <cell r="E169" t="str">
            <v>'0403</v>
          </cell>
          <cell r="F169" t="str">
            <v>BYDGOSKI</v>
          </cell>
          <cell r="G169" t="str">
            <v>Koronowo - miasto</v>
          </cell>
          <cell r="H169">
            <v>10532</v>
          </cell>
          <cell r="I169">
            <v>1632.46</v>
          </cell>
          <cell r="J169">
            <v>11029</v>
          </cell>
          <cell r="K169">
            <v>2757.25</v>
          </cell>
          <cell r="L169">
            <v>1571.6324999999999</v>
          </cell>
          <cell r="M169">
            <v>146.13425000000001</v>
          </cell>
          <cell r="N169">
            <v>0</v>
          </cell>
          <cell r="O169">
            <v>5</v>
          </cell>
        </row>
        <row r="170">
          <cell r="A170" t="str">
            <v>Białe Błota</v>
          </cell>
          <cell r="B170" t="str">
            <v>'040301</v>
          </cell>
          <cell r="C170">
            <v>2</v>
          </cell>
          <cell r="D170">
            <v>2</v>
          </cell>
          <cell r="E170" t="str">
            <v>'0403</v>
          </cell>
          <cell r="F170" t="str">
            <v>BYDGOSKI</v>
          </cell>
          <cell r="G170" t="str">
            <v>gmina Białe Błota</v>
          </cell>
          <cell r="H170">
            <v>9078</v>
          </cell>
          <cell r="I170">
            <v>426.666</v>
          </cell>
          <cell r="J170">
            <v>17102</v>
          </cell>
          <cell r="K170">
            <v>3078.36</v>
          </cell>
          <cell r="L170">
            <v>1477.6127999999999</v>
          </cell>
          <cell r="M170">
            <v>75.419820000000001</v>
          </cell>
          <cell r="N170">
            <v>0</v>
          </cell>
          <cell r="O170">
            <v>5</v>
          </cell>
        </row>
        <row r="171">
          <cell r="A171" t="str">
            <v>Solec Kujawski - miasto</v>
          </cell>
          <cell r="B171" t="str">
            <v>'040308</v>
          </cell>
          <cell r="C171">
            <v>4</v>
          </cell>
          <cell r="D171">
            <v>1</v>
          </cell>
          <cell r="E171" t="str">
            <v>'0403</v>
          </cell>
          <cell r="F171" t="str">
            <v>BYDGOSKI</v>
          </cell>
          <cell r="G171" t="str">
            <v>Solec Kujawski - miasto</v>
          </cell>
          <cell r="H171">
            <v>14491</v>
          </cell>
          <cell r="I171">
            <v>2246.105</v>
          </cell>
          <cell r="J171">
            <v>15328</v>
          </cell>
          <cell r="K171">
            <v>3832</v>
          </cell>
          <cell r="L171">
            <v>2184.2399999999998</v>
          </cell>
          <cell r="M171">
            <v>203.096</v>
          </cell>
          <cell r="N171">
            <v>0</v>
          </cell>
          <cell r="O171">
            <v>5</v>
          </cell>
        </row>
        <row r="172">
          <cell r="A172" t="str">
            <v>miasto Bydgoszcz</v>
          </cell>
          <cell r="B172" t="str">
            <v>'046101</v>
          </cell>
          <cell r="C172">
            <v>1</v>
          </cell>
          <cell r="D172">
            <v>1</v>
          </cell>
          <cell r="E172" t="str">
            <v>'0461</v>
          </cell>
          <cell r="F172" t="str">
            <v>BYDGOSZCZ</v>
          </cell>
          <cell r="G172" t="str">
            <v>Bydgoszcz</v>
          </cell>
          <cell r="H172">
            <v>380835</v>
          </cell>
          <cell r="I172">
            <v>59029.425000000003</v>
          </cell>
          <cell r="J172">
            <v>356177</v>
          </cell>
          <cell r="K172">
            <v>117538.41</v>
          </cell>
          <cell r="L172">
            <v>66996.893700000001</v>
          </cell>
          <cell r="M172">
            <v>6170.766525</v>
          </cell>
          <cell r="N172">
            <v>0</v>
          </cell>
          <cell r="O172">
            <v>5</v>
          </cell>
        </row>
        <row r="173">
          <cell r="A173" t="str">
            <v>Gniewkowo</v>
          </cell>
          <cell r="B173" t="str">
            <v>'040703</v>
          </cell>
          <cell r="C173">
            <v>3</v>
          </cell>
          <cell r="D173">
            <v>0</v>
          </cell>
          <cell r="E173" t="str">
            <v>'0407</v>
          </cell>
          <cell r="F173" t="str">
            <v>INOWROCŁAWSKI</v>
          </cell>
          <cell r="G173" t="str">
            <v>gmina Gniewkowo</v>
          </cell>
          <cell r="H173">
            <v>0</v>
          </cell>
          <cell r="I173">
            <v>0</v>
          </cell>
          <cell r="J173">
            <v>0</v>
          </cell>
          <cell r="K173">
            <v>0</v>
          </cell>
          <cell r="L173">
            <v>0</v>
          </cell>
          <cell r="M173">
            <v>0</v>
          </cell>
          <cell r="N173">
            <v>0</v>
          </cell>
          <cell r="O173">
            <v>5</v>
          </cell>
        </row>
        <row r="174">
          <cell r="A174" t="str">
            <v>Rojewo</v>
          </cell>
          <cell r="B174" t="str">
            <v>'040708</v>
          </cell>
          <cell r="C174">
            <v>2</v>
          </cell>
          <cell r="D174">
            <v>2</v>
          </cell>
          <cell r="E174" t="str">
            <v>'0407</v>
          </cell>
          <cell r="F174" t="str">
            <v>INOWROCŁAWSKI</v>
          </cell>
          <cell r="G174" t="str">
            <v>gmina Rojewo</v>
          </cell>
          <cell r="H174">
            <v>4794</v>
          </cell>
          <cell r="I174">
            <v>225.31800000000001</v>
          </cell>
          <cell r="J174">
            <v>4719</v>
          </cell>
          <cell r="K174">
            <v>849.42</v>
          </cell>
          <cell r="L174">
            <v>407.72159999999997</v>
          </cell>
          <cell r="M174">
            <v>20.810790000000001</v>
          </cell>
          <cell r="N174">
            <v>0</v>
          </cell>
          <cell r="O174">
            <v>5</v>
          </cell>
        </row>
        <row r="175">
          <cell r="A175" t="str">
            <v>Dąbrowa Biskupia</v>
          </cell>
          <cell r="B175" t="str">
            <v>'040702</v>
          </cell>
          <cell r="C175">
            <v>2</v>
          </cell>
          <cell r="D175">
            <v>2</v>
          </cell>
          <cell r="E175" t="str">
            <v>'0407</v>
          </cell>
          <cell r="F175" t="str">
            <v>INOWROCŁAWSKI</v>
          </cell>
          <cell r="G175" t="str">
            <v>gmina Dąbrowa Biskupia</v>
          </cell>
          <cell r="H175">
            <v>5520</v>
          </cell>
          <cell r="I175">
            <v>259.44</v>
          </cell>
          <cell r="J175">
            <v>5105</v>
          </cell>
          <cell r="K175">
            <v>918.9</v>
          </cell>
          <cell r="L175">
            <v>441.07199999999995</v>
          </cell>
          <cell r="M175">
            <v>22.51305</v>
          </cell>
          <cell r="N175">
            <v>0</v>
          </cell>
          <cell r="O175">
            <v>5</v>
          </cell>
        </row>
        <row r="176">
          <cell r="A176" t="str">
            <v>Gniewkowo - obszar wiejski</v>
          </cell>
          <cell r="B176" t="str">
            <v>'040703</v>
          </cell>
          <cell r="C176">
            <v>5</v>
          </cell>
          <cell r="D176">
            <v>2</v>
          </cell>
          <cell r="E176" t="str">
            <v>'0407</v>
          </cell>
          <cell r="F176" t="str">
            <v>INOWROCŁAWSKI</v>
          </cell>
          <cell r="G176" t="str">
            <v>Gniewkowo - obszar wiejski</v>
          </cell>
          <cell r="H176">
            <v>7839</v>
          </cell>
          <cell r="I176">
            <v>368.43299999999999</v>
          </cell>
          <cell r="J176">
            <v>7545</v>
          </cell>
          <cell r="K176">
            <v>1358.1</v>
          </cell>
          <cell r="L176">
            <v>651.88799999999992</v>
          </cell>
          <cell r="M176">
            <v>33.273449999999997</v>
          </cell>
          <cell r="N176">
            <v>0</v>
          </cell>
          <cell r="O176">
            <v>5</v>
          </cell>
        </row>
        <row r="177">
          <cell r="A177" t="str">
            <v>Gniewkowo - miasto</v>
          </cell>
          <cell r="B177" t="str">
            <v>'040703</v>
          </cell>
          <cell r="C177">
            <v>4</v>
          </cell>
          <cell r="D177">
            <v>1</v>
          </cell>
          <cell r="E177" t="str">
            <v>'0407</v>
          </cell>
          <cell r="F177" t="str">
            <v>INOWROCŁAWSKI</v>
          </cell>
          <cell r="G177" t="str">
            <v>Gniewkowo - miasto</v>
          </cell>
          <cell r="H177">
            <v>7473</v>
          </cell>
          <cell r="I177">
            <v>1158.3150000000001</v>
          </cell>
          <cell r="J177">
            <v>7182</v>
          </cell>
          <cell r="K177">
            <v>1795.5</v>
          </cell>
          <cell r="L177">
            <v>1023.4349999999999</v>
          </cell>
          <cell r="M177">
            <v>95.161500000000004</v>
          </cell>
          <cell r="N177">
            <v>0</v>
          </cell>
          <cell r="O177">
            <v>5</v>
          </cell>
        </row>
        <row r="178">
          <cell r="A178" t="str">
            <v>Pakość</v>
          </cell>
          <cell r="B178" t="str">
            <v>'040707</v>
          </cell>
          <cell r="C178">
            <v>3</v>
          </cell>
          <cell r="D178">
            <v>0</v>
          </cell>
          <cell r="E178" t="str">
            <v>'0407</v>
          </cell>
          <cell r="F178" t="str">
            <v>INOWROCŁAWSKI</v>
          </cell>
          <cell r="G178" t="str">
            <v>gmina Pakość</v>
          </cell>
          <cell r="H178">
            <v>0</v>
          </cell>
          <cell r="I178">
            <v>0</v>
          </cell>
          <cell r="J178">
            <v>0</v>
          </cell>
          <cell r="K178">
            <v>0</v>
          </cell>
          <cell r="L178">
            <v>0</v>
          </cell>
          <cell r="M178">
            <v>0</v>
          </cell>
          <cell r="N178">
            <v>0</v>
          </cell>
          <cell r="O178">
            <v>5</v>
          </cell>
        </row>
        <row r="179">
          <cell r="A179" t="str">
            <v>Pakość - obszar wiejski</v>
          </cell>
          <cell r="B179" t="str">
            <v>'040707</v>
          </cell>
          <cell r="C179">
            <v>5</v>
          </cell>
          <cell r="D179">
            <v>2</v>
          </cell>
          <cell r="E179" t="str">
            <v>'0407</v>
          </cell>
          <cell r="F179" t="str">
            <v>INOWROCŁAWSKI</v>
          </cell>
          <cell r="G179" t="str">
            <v>Pakość - obszar wiejski</v>
          </cell>
          <cell r="H179">
            <v>4237</v>
          </cell>
          <cell r="I179">
            <v>199.13900000000001</v>
          </cell>
          <cell r="J179">
            <v>4124</v>
          </cell>
          <cell r="K179">
            <v>742.32</v>
          </cell>
          <cell r="L179">
            <v>356.31359999999995</v>
          </cell>
          <cell r="M179">
            <v>18.186840000000004</v>
          </cell>
          <cell r="N179">
            <v>0</v>
          </cell>
          <cell r="O179">
            <v>5</v>
          </cell>
        </row>
        <row r="180">
          <cell r="A180" t="str">
            <v>Pakość - miasto</v>
          </cell>
          <cell r="B180" t="str">
            <v>'040707</v>
          </cell>
          <cell r="C180">
            <v>4</v>
          </cell>
          <cell r="D180">
            <v>1</v>
          </cell>
          <cell r="E180" t="str">
            <v>'0407</v>
          </cell>
          <cell r="F180" t="str">
            <v>INOWROCŁAWSKI</v>
          </cell>
          <cell r="G180" t="str">
            <v>Pakość - miasto</v>
          </cell>
          <cell r="H180">
            <v>5944</v>
          </cell>
          <cell r="I180">
            <v>921.32</v>
          </cell>
          <cell r="J180">
            <v>5774</v>
          </cell>
          <cell r="K180">
            <v>1443.5</v>
          </cell>
          <cell r="L180">
            <v>822.79499999999996</v>
          </cell>
          <cell r="M180">
            <v>76.505499999999998</v>
          </cell>
          <cell r="N180">
            <v>0</v>
          </cell>
          <cell r="O180">
            <v>5</v>
          </cell>
        </row>
        <row r="181">
          <cell r="A181" t="str">
            <v>Złotniki Kujawskie</v>
          </cell>
          <cell r="B181" t="str">
            <v>'040709</v>
          </cell>
          <cell r="C181">
            <v>2</v>
          </cell>
          <cell r="D181">
            <v>2</v>
          </cell>
          <cell r="E181" t="str">
            <v>'0407</v>
          </cell>
          <cell r="F181" t="str">
            <v>INOWROCŁAWSKI</v>
          </cell>
          <cell r="G181" t="str">
            <v>gmina Złotniki Kujawskie</v>
          </cell>
          <cell r="H181">
            <v>9060</v>
          </cell>
          <cell r="I181">
            <v>425.82</v>
          </cell>
          <cell r="J181">
            <v>9094</v>
          </cell>
          <cell r="K181">
            <v>1636.92</v>
          </cell>
          <cell r="L181">
            <v>785.72159999999997</v>
          </cell>
          <cell r="M181">
            <v>40.10454</v>
          </cell>
          <cell r="N181">
            <v>0</v>
          </cell>
          <cell r="O181">
            <v>5</v>
          </cell>
        </row>
        <row r="182">
          <cell r="A182" t="str">
            <v>Mogilno</v>
          </cell>
          <cell r="B182" t="str">
            <v>'040903</v>
          </cell>
          <cell r="C182">
            <v>3</v>
          </cell>
          <cell r="D182">
            <v>0</v>
          </cell>
          <cell r="E182" t="str">
            <v>'0409</v>
          </cell>
          <cell r="F182" t="str">
            <v>MOGILEŃSKI</v>
          </cell>
          <cell r="G182" t="str">
            <v>gmina Mogilno</v>
          </cell>
          <cell r="H182">
            <v>0</v>
          </cell>
          <cell r="I182">
            <v>0</v>
          </cell>
          <cell r="J182">
            <v>0</v>
          </cell>
          <cell r="K182">
            <v>0</v>
          </cell>
          <cell r="L182">
            <v>0</v>
          </cell>
          <cell r="M182">
            <v>0</v>
          </cell>
          <cell r="N182">
            <v>0</v>
          </cell>
          <cell r="O182">
            <v>5</v>
          </cell>
        </row>
        <row r="183">
          <cell r="A183" t="str">
            <v>Dąbrowa</v>
          </cell>
          <cell r="B183" t="str">
            <v>'040901</v>
          </cell>
          <cell r="C183">
            <v>2</v>
          </cell>
          <cell r="D183">
            <v>2</v>
          </cell>
          <cell r="E183" t="str">
            <v>'0409</v>
          </cell>
          <cell r="F183" t="str">
            <v>MOGILEŃSKI</v>
          </cell>
          <cell r="G183" t="str">
            <v>gmina Dąbrowa</v>
          </cell>
          <cell r="H183">
            <v>4799</v>
          </cell>
          <cell r="I183">
            <v>225.553</v>
          </cell>
          <cell r="J183">
            <v>4755</v>
          </cell>
          <cell r="K183">
            <v>855.9</v>
          </cell>
          <cell r="L183">
            <v>410.83199999999994</v>
          </cell>
          <cell r="M183">
            <v>20.969550000000002</v>
          </cell>
          <cell r="N183">
            <v>0</v>
          </cell>
          <cell r="O183">
            <v>5</v>
          </cell>
        </row>
        <row r="184">
          <cell r="A184" t="str">
            <v>Kcynia</v>
          </cell>
          <cell r="B184" t="str">
            <v>'041001</v>
          </cell>
          <cell r="C184">
            <v>3</v>
          </cell>
          <cell r="D184">
            <v>0</v>
          </cell>
          <cell r="E184" t="str">
            <v>'0410</v>
          </cell>
          <cell r="F184" t="str">
            <v>NAKIELSKI</v>
          </cell>
          <cell r="G184" t="str">
            <v>gmina Kcynia</v>
          </cell>
          <cell r="H184">
            <v>0</v>
          </cell>
          <cell r="I184">
            <v>0</v>
          </cell>
          <cell r="J184">
            <v>0</v>
          </cell>
          <cell r="K184">
            <v>0</v>
          </cell>
          <cell r="L184">
            <v>0</v>
          </cell>
          <cell r="M184">
            <v>0</v>
          </cell>
          <cell r="N184">
            <v>0</v>
          </cell>
          <cell r="O184">
            <v>5</v>
          </cell>
        </row>
        <row r="185">
          <cell r="A185" t="str">
            <v>Mrocza</v>
          </cell>
          <cell r="B185" t="str">
            <v>'041002</v>
          </cell>
          <cell r="C185">
            <v>3</v>
          </cell>
          <cell r="D185">
            <v>0</v>
          </cell>
          <cell r="E185" t="str">
            <v>'0410</v>
          </cell>
          <cell r="F185" t="str">
            <v>NAKIELSKI</v>
          </cell>
          <cell r="G185" t="str">
            <v>gmina Mrocza</v>
          </cell>
          <cell r="H185">
            <v>0</v>
          </cell>
          <cell r="I185">
            <v>0</v>
          </cell>
          <cell r="J185">
            <v>0</v>
          </cell>
          <cell r="K185">
            <v>0</v>
          </cell>
          <cell r="L185">
            <v>0</v>
          </cell>
          <cell r="M185">
            <v>0</v>
          </cell>
          <cell r="N185">
            <v>0</v>
          </cell>
          <cell r="O185">
            <v>5</v>
          </cell>
        </row>
        <row r="186">
          <cell r="A186" t="str">
            <v>Nakło nad Notecią</v>
          </cell>
          <cell r="B186" t="str">
            <v>'041003</v>
          </cell>
          <cell r="C186">
            <v>3</v>
          </cell>
          <cell r="D186">
            <v>0</v>
          </cell>
          <cell r="E186" t="str">
            <v>'0410</v>
          </cell>
          <cell r="F186" t="str">
            <v>NAKIELSKI</v>
          </cell>
          <cell r="G186" t="str">
            <v>gmina Nakło nad Notecią</v>
          </cell>
          <cell r="H186">
            <v>0</v>
          </cell>
          <cell r="I186">
            <v>0</v>
          </cell>
          <cell r="J186">
            <v>0</v>
          </cell>
          <cell r="K186">
            <v>0</v>
          </cell>
          <cell r="L186">
            <v>0</v>
          </cell>
          <cell r="M186">
            <v>0</v>
          </cell>
          <cell r="N186">
            <v>0</v>
          </cell>
          <cell r="O186">
            <v>5</v>
          </cell>
        </row>
        <row r="187">
          <cell r="A187" t="str">
            <v>Szubin</v>
          </cell>
          <cell r="B187" t="str">
            <v>'041005</v>
          </cell>
          <cell r="C187">
            <v>3</v>
          </cell>
          <cell r="D187">
            <v>0</v>
          </cell>
          <cell r="E187" t="str">
            <v>'0410</v>
          </cell>
          <cell r="F187" t="str">
            <v>NAKIELSKI</v>
          </cell>
          <cell r="G187" t="str">
            <v>gmina Szubin</v>
          </cell>
          <cell r="H187">
            <v>0</v>
          </cell>
          <cell r="I187">
            <v>0</v>
          </cell>
          <cell r="J187">
            <v>0</v>
          </cell>
          <cell r="K187">
            <v>0</v>
          </cell>
          <cell r="L187">
            <v>0</v>
          </cell>
          <cell r="M187">
            <v>0</v>
          </cell>
          <cell r="N187">
            <v>0</v>
          </cell>
          <cell r="O187">
            <v>5</v>
          </cell>
        </row>
        <row r="188">
          <cell r="A188" t="str">
            <v>Mrocza - obszar wiejski</v>
          </cell>
          <cell r="B188" t="str">
            <v>'041002</v>
          </cell>
          <cell r="C188">
            <v>5</v>
          </cell>
          <cell r="D188">
            <v>2</v>
          </cell>
          <cell r="E188" t="str">
            <v>'0410</v>
          </cell>
          <cell r="F188" t="str">
            <v>NAKIELSKI</v>
          </cell>
          <cell r="G188" t="str">
            <v>Mrocza - obszar wiejski</v>
          </cell>
          <cell r="H188">
            <v>5068</v>
          </cell>
          <cell r="I188">
            <v>238.196</v>
          </cell>
          <cell r="J188">
            <v>4928</v>
          </cell>
          <cell r="K188">
            <v>887.04</v>
          </cell>
          <cell r="L188">
            <v>425.77919999999995</v>
          </cell>
          <cell r="M188">
            <v>21.732479999999999</v>
          </cell>
          <cell r="N188">
            <v>0</v>
          </cell>
          <cell r="O188">
            <v>5</v>
          </cell>
        </row>
        <row r="189">
          <cell r="A189" t="str">
            <v>Mrocza - miasto</v>
          </cell>
          <cell r="B189" t="str">
            <v>'041002</v>
          </cell>
          <cell r="C189">
            <v>4</v>
          </cell>
          <cell r="D189">
            <v>1</v>
          </cell>
          <cell r="E189" t="str">
            <v>'0410</v>
          </cell>
          <cell r="F189" t="str">
            <v>NAKIELSKI</v>
          </cell>
          <cell r="G189" t="str">
            <v>Mrocza - miasto</v>
          </cell>
          <cell r="H189">
            <v>4067</v>
          </cell>
          <cell r="I189">
            <v>630.38499999999999</v>
          </cell>
          <cell r="J189">
            <v>4368</v>
          </cell>
          <cell r="K189">
            <v>1092</v>
          </cell>
          <cell r="L189">
            <v>622.44000000000005</v>
          </cell>
          <cell r="M189">
            <v>57.875999999999998</v>
          </cell>
          <cell r="N189">
            <v>0</v>
          </cell>
          <cell r="O189">
            <v>5</v>
          </cell>
        </row>
        <row r="190">
          <cell r="A190" t="str">
            <v>Kcynia - miasto</v>
          </cell>
          <cell r="B190" t="str">
            <v>'041001</v>
          </cell>
          <cell r="C190">
            <v>4</v>
          </cell>
          <cell r="D190">
            <v>1</v>
          </cell>
          <cell r="E190" t="str">
            <v>'0410</v>
          </cell>
          <cell r="F190" t="str">
            <v>NAKIELSKI</v>
          </cell>
          <cell r="G190" t="str">
            <v>Kcynia - miasto</v>
          </cell>
          <cell r="H190">
            <v>4728</v>
          </cell>
          <cell r="I190">
            <v>732.84</v>
          </cell>
          <cell r="J190">
            <v>4702</v>
          </cell>
          <cell r="K190">
            <v>1175.5</v>
          </cell>
          <cell r="L190">
            <v>670.03499999999997</v>
          </cell>
          <cell r="M190">
            <v>62.301499999999997</v>
          </cell>
          <cell r="N190">
            <v>0</v>
          </cell>
          <cell r="O190">
            <v>5</v>
          </cell>
        </row>
        <row r="191">
          <cell r="A191" t="str">
            <v>Sadki</v>
          </cell>
          <cell r="B191" t="str">
            <v>'041004</v>
          </cell>
          <cell r="C191">
            <v>2</v>
          </cell>
          <cell r="D191">
            <v>2</v>
          </cell>
          <cell r="E191" t="str">
            <v>'0410</v>
          </cell>
          <cell r="F191" t="str">
            <v>NAKIELSKI</v>
          </cell>
          <cell r="G191" t="str">
            <v>gmina Sadki</v>
          </cell>
          <cell r="H191">
            <v>7135</v>
          </cell>
          <cell r="I191">
            <v>335.34500000000003</v>
          </cell>
          <cell r="J191">
            <v>7150</v>
          </cell>
          <cell r="K191">
            <v>1287</v>
          </cell>
          <cell r="L191">
            <v>617.75999999999988</v>
          </cell>
          <cell r="M191">
            <v>31.531500000000001</v>
          </cell>
          <cell r="N191">
            <v>0</v>
          </cell>
          <cell r="O191">
            <v>5</v>
          </cell>
        </row>
        <row r="192">
          <cell r="A192" t="str">
            <v>Kcynia - obszar wiejski</v>
          </cell>
          <cell r="B192" t="str">
            <v>'041001</v>
          </cell>
          <cell r="C192">
            <v>5</v>
          </cell>
          <cell r="D192">
            <v>2</v>
          </cell>
          <cell r="E192" t="str">
            <v>'0410</v>
          </cell>
          <cell r="F192" t="str">
            <v>NAKIELSKI</v>
          </cell>
          <cell r="G192" t="str">
            <v>Kcynia - obszar wiejski</v>
          </cell>
          <cell r="H192">
            <v>9716</v>
          </cell>
          <cell r="I192">
            <v>456.65199999999999</v>
          </cell>
          <cell r="J192">
            <v>8938</v>
          </cell>
          <cell r="K192">
            <v>1608.84</v>
          </cell>
          <cell r="L192">
            <v>772.2432</v>
          </cell>
          <cell r="M192">
            <v>39.416579999999996</v>
          </cell>
          <cell r="N192">
            <v>0</v>
          </cell>
          <cell r="O192">
            <v>5</v>
          </cell>
        </row>
        <row r="193">
          <cell r="A193" t="str">
            <v>Nakło nad Notecią - obszar wiejski</v>
          </cell>
          <cell r="B193" t="str">
            <v>'041003</v>
          </cell>
          <cell r="C193">
            <v>5</v>
          </cell>
          <cell r="D193">
            <v>2</v>
          </cell>
          <cell r="E193" t="str">
            <v>'0410</v>
          </cell>
          <cell r="F193" t="str">
            <v>NAKIELSKI</v>
          </cell>
          <cell r="G193" t="str">
            <v>Nakło nad Notecią - obszar wiejski</v>
          </cell>
          <cell r="H193">
            <v>12494</v>
          </cell>
          <cell r="I193">
            <v>587.21799999999996</v>
          </cell>
          <cell r="J193">
            <v>12921</v>
          </cell>
          <cell r="K193">
            <v>2325.7800000000002</v>
          </cell>
          <cell r="L193">
            <v>1116.3743999999999</v>
          </cell>
          <cell r="M193">
            <v>56.981610000000011</v>
          </cell>
          <cell r="N193">
            <v>0</v>
          </cell>
          <cell r="O193">
            <v>5</v>
          </cell>
        </row>
        <row r="194">
          <cell r="A194" t="str">
            <v>Szubin - miasto</v>
          </cell>
          <cell r="B194" t="str">
            <v>'041005</v>
          </cell>
          <cell r="C194">
            <v>4</v>
          </cell>
          <cell r="D194">
            <v>1</v>
          </cell>
          <cell r="E194" t="str">
            <v>'0410</v>
          </cell>
          <cell r="F194" t="str">
            <v>NAKIELSKI</v>
          </cell>
          <cell r="G194" t="str">
            <v>Szubin - miasto</v>
          </cell>
          <cell r="H194">
            <v>8935</v>
          </cell>
          <cell r="I194">
            <v>1384.925</v>
          </cell>
          <cell r="J194">
            <v>9333</v>
          </cell>
          <cell r="K194">
            <v>2333.25</v>
          </cell>
          <cell r="L194">
            <v>1329.9525000000001</v>
          </cell>
          <cell r="M194">
            <v>123.66225</v>
          </cell>
          <cell r="N194">
            <v>0</v>
          </cell>
          <cell r="O194">
            <v>5</v>
          </cell>
        </row>
        <row r="195">
          <cell r="A195" t="str">
            <v>Szubin - obszar wiejski</v>
          </cell>
          <cell r="B195" t="str">
            <v>'041005</v>
          </cell>
          <cell r="C195">
            <v>5</v>
          </cell>
          <cell r="D195">
            <v>2</v>
          </cell>
          <cell r="E195" t="str">
            <v>'0410</v>
          </cell>
          <cell r="F195" t="str">
            <v>NAKIELSKI</v>
          </cell>
          <cell r="G195" t="str">
            <v>Szubin - obszar wiejski</v>
          </cell>
          <cell r="H195">
            <v>12555</v>
          </cell>
          <cell r="I195">
            <v>590.08500000000004</v>
          </cell>
          <cell r="J195">
            <v>14049</v>
          </cell>
          <cell r="K195">
            <v>2528.8200000000002</v>
          </cell>
          <cell r="L195">
            <v>1213.8335999999999</v>
          </cell>
          <cell r="M195">
            <v>61.956090000000003</v>
          </cell>
          <cell r="N195">
            <v>0</v>
          </cell>
          <cell r="O195">
            <v>5</v>
          </cell>
        </row>
        <row r="196">
          <cell r="A196" t="str">
            <v>Nakło nad Notecią - miasto</v>
          </cell>
          <cell r="B196" t="str">
            <v>'041003</v>
          </cell>
          <cell r="C196">
            <v>4</v>
          </cell>
          <cell r="D196">
            <v>1</v>
          </cell>
          <cell r="E196" t="str">
            <v>'0410</v>
          </cell>
          <cell r="F196" t="str">
            <v>NAKIELSKI</v>
          </cell>
          <cell r="G196" t="str">
            <v>Nakło nad Notecią - miasto</v>
          </cell>
          <cell r="H196">
            <v>20224</v>
          </cell>
          <cell r="I196">
            <v>3134.72</v>
          </cell>
          <cell r="J196">
            <v>19148</v>
          </cell>
          <cell r="K196">
            <v>4787</v>
          </cell>
          <cell r="L196">
            <v>2728.59</v>
          </cell>
          <cell r="M196">
            <v>253.71099999999998</v>
          </cell>
          <cell r="N196">
            <v>0</v>
          </cell>
          <cell r="O196">
            <v>5</v>
          </cell>
        </row>
        <row r="197">
          <cell r="A197" t="str">
            <v>miasto Toruń</v>
          </cell>
          <cell r="B197" t="str">
            <v>'046301</v>
          </cell>
          <cell r="C197">
            <v>1</v>
          </cell>
          <cell r="D197">
            <v>1</v>
          </cell>
          <cell r="E197" t="str">
            <v>'0463</v>
          </cell>
          <cell r="F197" t="str">
            <v>TORUŃ</v>
          </cell>
          <cell r="G197" t="str">
            <v>Toruń</v>
          </cell>
          <cell r="H197">
            <v>197928</v>
          </cell>
          <cell r="I197">
            <v>30678.84</v>
          </cell>
          <cell r="J197">
            <v>205312</v>
          </cell>
          <cell r="K197">
            <v>67752.960000000006</v>
          </cell>
          <cell r="L197">
            <v>38619.187199999993</v>
          </cell>
          <cell r="M197">
            <v>3557.0304000000001</v>
          </cell>
          <cell r="N197">
            <v>0</v>
          </cell>
          <cell r="O197">
            <v>7</v>
          </cell>
        </row>
        <row r="198">
          <cell r="A198" t="str">
            <v>Wielka Nieszawka</v>
          </cell>
          <cell r="B198" t="str">
            <v>'041508</v>
          </cell>
          <cell r="C198">
            <v>2</v>
          </cell>
          <cell r="D198">
            <v>2</v>
          </cell>
          <cell r="E198" t="str">
            <v>'0415</v>
          </cell>
          <cell r="F198" t="str">
            <v>TORUŃSKI</v>
          </cell>
          <cell r="G198" t="str">
            <v>gmina Wielka Nieszawka</v>
          </cell>
          <cell r="H198">
            <v>3068</v>
          </cell>
          <cell r="I198">
            <v>144.196</v>
          </cell>
          <cell r="J198">
            <v>4590</v>
          </cell>
          <cell r="K198">
            <v>826.2</v>
          </cell>
          <cell r="L198">
            <v>396.57599999999996</v>
          </cell>
          <cell r="M198">
            <v>20.241900000000001</v>
          </cell>
          <cell r="N198">
            <v>0</v>
          </cell>
          <cell r="O198">
            <v>7</v>
          </cell>
        </row>
        <row r="199">
          <cell r="A199" t="str">
            <v>Lubicz</v>
          </cell>
          <cell r="B199" t="str">
            <v>'041504</v>
          </cell>
          <cell r="C199">
            <v>2</v>
          </cell>
          <cell r="D199">
            <v>2</v>
          </cell>
          <cell r="E199" t="str">
            <v>'0415</v>
          </cell>
          <cell r="F199" t="str">
            <v>TORUŃSKI</v>
          </cell>
          <cell r="G199" t="str">
            <v>gmina Łubianka</v>
          </cell>
          <cell r="H199">
            <v>5206</v>
          </cell>
          <cell r="I199">
            <v>244.68199999999999</v>
          </cell>
          <cell r="J199">
            <v>6188</v>
          </cell>
          <cell r="K199">
            <v>1113.8399999999999</v>
          </cell>
          <cell r="L199">
            <v>534.64319999999998</v>
          </cell>
          <cell r="M199">
            <v>27.289079999999998</v>
          </cell>
          <cell r="N199">
            <v>0</v>
          </cell>
          <cell r="O199">
            <v>7</v>
          </cell>
        </row>
        <row r="200">
          <cell r="A200" t="str">
            <v>Czernikowo</v>
          </cell>
          <cell r="B200" t="str">
            <v>'041503</v>
          </cell>
          <cell r="C200">
            <v>2</v>
          </cell>
          <cell r="D200">
            <v>2</v>
          </cell>
          <cell r="E200" t="str">
            <v>'0415</v>
          </cell>
          <cell r="F200" t="str">
            <v>TORUŃSKI</v>
          </cell>
          <cell r="G200" t="str">
            <v>gmina Czernikowo</v>
          </cell>
          <cell r="H200">
            <v>8200</v>
          </cell>
          <cell r="I200">
            <v>385.4</v>
          </cell>
          <cell r="J200">
            <v>8643</v>
          </cell>
          <cell r="K200">
            <v>1555.74</v>
          </cell>
          <cell r="L200">
            <v>746.75519999999995</v>
          </cell>
          <cell r="M200">
            <v>38.115630000000003</v>
          </cell>
          <cell r="N200">
            <v>0</v>
          </cell>
          <cell r="O200">
            <v>7</v>
          </cell>
        </row>
        <row r="201">
          <cell r="A201" t="str">
            <v>Łysomice</v>
          </cell>
          <cell r="B201" t="str">
            <v>'041506</v>
          </cell>
          <cell r="C201">
            <v>2</v>
          </cell>
          <cell r="D201">
            <v>2</v>
          </cell>
          <cell r="E201" t="str">
            <v>'0415</v>
          </cell>
          <cell r="F201" t="str">
            <v>TORUŃSKI</v>
          </cell>
          <cell r="G201" t="str">
            <v>gmina Łysomice</v>
          </cell>
          <cell r="H201">
            <v>7327</v>
          </cell>
          <cell r="I201">
            <v>344.36900000000003</v>
          </cell>
          <cell r="J201">
            <v>9102</v>
          </cell>
          <cell r="K201">
            <v>1638.36</v>
          </cell>
          <cell r="L201">
            <v>786.41279999999995</v>
          </cell>
          <cell r="M201">
            <v>40.13982</v>
          </cell>
          <cell r="N201">
            <v>0</v>
          </cell>
          <cell r="O201">
            <v>7</v>
          </cell>
        </row>
        <row r="202">
          <cell r="A202" t="str">
            <v>Zławieś Wielka</v>
          </cell>
          <cell r="B202" t="str">
            <v>'041509</v>
          </cell>
          <cell r="C202">
            <v>2</v>
          </cell>
          <cell r="D202">
            <v>2</v>
          </cell>
          <cell r="E202" t="str">
            <v>'0415</v>
          </cell>
          <cell r="F202" t="str">
            <v>TORUŃSKI</v>
          </cell>
          <cell r="G202" t="str">
            <v>gmina Zławieś Wielka</v>
          </cell>
          <cell r="H202">
            <v>9588</v>
          </cell>
          <cell r="I202">
            <v>450.63600000000002</v>
          </cell>
          <cell r="J202">
            <v>12380</v>
          </cell>
          <cell r="K202">
            <v>2228.4</v>
          </cell>
          <cell r="L202">
            <v>1069.6320000000001</v>
          </cell>
          <cell r="M202">
            <v>54.595800000000004</v>
          </cell>
          <cell r="N202">
            <v>0</v>
          </cell>
          <cell r="O202">
            <v>7</v>
          </cell>
        </row>
        <row r="203">
          <cell r="A203" t="str">
            <v>Obrowo</v>
          </cell>
          <cell r="B203" t="str">
            <v>'041507</v>
          </cell>
          <cell r="C203">
            <v>2</v>
          </cell>
          <cell r="D203">
            <v>2</v>
          </cell>
          <cell r="E203" t="str">
            <v>'0415</v>
          </cell>
          <cell r="F203" t="str">
            <v>TORUŃSKI</v>
          </cell>
          <cell r="G203" t="str">
            <v>gmina Obrowo</v>
          </cell>
          <cell r="H203">
            <v>7749</v>
          </cell>
          <cell r="I203">
            <v>364.20299999999997</v>
          </cell>
          <cell r="J203">
            <v>12504</v>
          </cell>
          <cell r="K203">
            <v>2250.7199999999998</v>
          </cell>
          <cell r="L203">
            <v>1080.3455999999999</v>
          </cell>
          <cell r="M203">
            <v>55.14264</v>
          </cell>
          <cell r="N203">
            <v>0</v>
          </cell>
          <cell r="O203">
            <v>7</v>
          </cell>
        </row>
        <row r="204">
          <cell r="A204" t="str">
            <v>Łubianka</v>
          </cell>
          <cell r="B204" t="str">
            <v>'041505</v>
          </cell>
          <cell r="C204">
            <v>2</v>
          </cell>
          <cell r="D204">
            <v>2</v>
          </cell>
          <cell r="E204" t="str">
            <v>'0415</v>
          </cell>
          <cell r="F204" t="str">
            <v>TORUŃSKI</v>
          </cell>
          <cell r="G204" t="str">
            <v>gmina Lubicz</v>
          </cell>
          <cell r="H204">
            <v>13523</v>
          </cell>
          <cell r="I204">
            <v>635.58100000000002</v>
          </cell>
          <cell r="J204">
            <v>18652</v>
          </cell>
          <cell r="K204">
            <v>3357.36</v>
          </cell>
          <cell r="L204">
            <v>1611.5327999999997</v>
          </cell>
          <cell r="M204">
            <v>82.255320000000012</v>
          </cell>
          <cell r="N204">
            <v>0</v>
          </cell>
          <cell r="O204">
            <v>7</v>
          </cell>
        </row>
        <row r="205">
          <cell r="A205" t="str">
            <v>Barcin</v>
          </cell>
          <cell r="B205" t="str">
            <v>'041901</v>
          </cell>
          <cell r="C205">
            <v>3</v>
          </cell>
          <cell r="D205">
            <v>0</v>
          </cell>
          <cell r="E205" t="str">
            <v>'0419</v>
          </cell>
          <cell r="F205" t="str">
            <v>ŻNIŃSKI</v>
          </cell>
          <cell r="G205" t="str">
            <v>gmina Barcin</v>
          </cell>
          <cell r="H205">
            <v>0</v>
          </cell>
          <cell r="I205">
            <v>0</v>
          </cell>
          <cell r="J205">
            <v>0</v>
          </cell>
          <cell r="K205">
            <v>0</v>
          </cell>
          <cell r="L205">
            <v>0</v>
          </cell>
          <cell r="M205">
            <v>0</v>
          </cell>
          <cell r="N205">
            <v>0</v>
          </cell>
          <cell r="O205">
            <v>5</v>
          </cell>
        </row>
        <row r="206">
          <cell r="A206" t="str">
            <v>Janowiec Wielkopolski</v>
          </cell>
          <cell r="B206" t="str">
            <v>'041903</v>
          </cell>
          <cell r="C206">
            <v>3</v>
          </cell>
          <cell r="D206">
            <v>0</v>
          </cell>
          <cell r="E206" t="str">
            <v>'0419</v>
          </cell>
          <cell r="F206" t="str">
            <v>ŻNIŃSKI</v>
          </cell>
          <cell r="G206" t="str">
            <v>gmina Janowiec Wielkopolski</v>
          </cell>
          <cell r="H206">
            <v>0</v>
          </cell>
          <cell r="I206">
            <v>0</v>
          </cell>
          <cell r="J206">
            <v>0</v>
          </cell>
          <cell r="K206">
            <v>0</v>
          </cell>
          <cell r="L206">
            <v>0</v>
          </cell>
          <cell r="M206">
            <v>0</v>
          </cell>
          <cell r="N206">
            <v>0</v>
          </cell>
          <cell r="O206">
            <v>5</v>
          </cell>
        </row>
        <row r="207">
          <cell r="A207" t="str">
            <v>Łabiszyn</v>
          </cell>
          <cell r="B207" t="str">
            <v>'041904</v>
          </cell>
          <cell r="C207">
            <v>3</v>
          </cell>
          <cell r="D207">
            <v>0</v>
          </cell>
          <cell r="E207" t="str">
            <v>'0419</v>
          </cell>
          <cell r="F207" t="str">
            <v>ŻNIŃSKI</v>
          </cell>
          <cell r="G207" t="str">
            <v>gmina Łabiszyn</v>
          </cell>
          <cell r="H207">
            <v>0</v>
          </cell>
          <cell r="I207">
            <v>0</v>
          </cell>
          <cell r="J207">
            <v>0</v>
          </cell>
          <cell r="K207">
            <v>0</v>
          </cell>
          <cell r="L207">
            <v>0</v>
          </cell>
          <cell r="M207">
            <v>0</v>
          </cell>
          <cell r="N207">
            <v>0</v>
          </cell>
          <cell r="O207">
            <v>5</v>
          </cell>
        </row>
        <row r="208">
          <cell r="A208" t="str">
            <v>Żnin</v>
          </cell>
          <cell r="B208" t="str">
            <v>'041906</v>
          </cell>
          <cell r="C208">
            <v>3</v>
          </cell>
          <cell r="D208">
            <v>0</v>
          </cell>
          <cell r="E208" t="str">
            <v>'0419</v>
          </cell>
          <cell r="F208" t="str">
            <v>ŻNIŃSKI</v>
          </cell>
          <cell r="G208" t="str">
            <v>gmina Żnin</v>
          </cell>
          <cell r="H208">
            <v>0</v>
          </cell>
          <cell r="I208">
            <v>0</v>
          </cell>
          <cell r="J208">
            <v>0</v>
          </cell>
          <cell r="K208">
            <v>0</v>
          </cell>
          <cell r="L208">
            <v>0</v>
          </cell>
          <cell r="M208">
            <v>0</v>
          </cell>
          <cell r="N208">
            <v>0</v>
          </cell>
          <cell r="O208">
            <v>5</v>
          </cell>
        </row>
        <row r="209">
          <cell r="A209" t="str">
            <v>Łabiszyn - obszar wiejski</v>
          </cell>
          <cell r="B209" t="str">
            <v>'041904</v>
          </cell>
          <cell r="C209">
            <v>5</v>
          </cell>
          <cell r="D209">
            <v>2</v>
          </cell>
          <cell r="E209" t="str">
            <v>'0419</v>
          </cell>
          <cell r="F209" t="str">
            <v>ŻNIŃSKI</v>
          </cell>
          <cell r="G209" t="str">
            <v>Łabiszyn - obszar wiejski</v>
          </cell>
          <cell r="H209">
            <v>4767</v>
          </cell>
          <cell r="I209">
            <v>224.04900000000001</v>
          </cell>
          <cell r="J209">
            <v>5102</v>
          </cell>
          <cell r="K209">
            <v>918.36</v>
          </cell>
          <cell r="L209">
            <v>440.81279999999992</v>
          </cell>
          <cell r="M209">
            <v>22.49982</v>
          </cell>
          <cell r="N209">
            <v>0</v>
          </cell>
          <cell r="O209">
            <v>5</v>
          </cell>
        </row>
        <row r="210">
          <cell r="A210" t="str">
            <v>Janowiec Wielkopolski - obszar wiejski</v>
          </cell>
          <cell r="B210" t="str">
            <v>'041903</v>
          </cell>
          <cell r="C210">
            <v>5</v>
          </cell>
          <cell r="D210">
            <v>2</v>
          </cell>
          <cell r="E210" t="str">
            <v>'0419</v>
          </cell>
          <cell r="F210" t="str">
            <v>ŻNIŃSKI</v>
          </cell>
          <cell r="G210" t="str">
            <v>Janowiec Wielkopolski - obszar wiejski</v>
          </cell>
          <cell r="H210">
            <v>5323</v>
          </cell>
          <cell r="I210">
            <v>250.18100000000001</v>
          </cell>
          <cell r="J210">
            <v>5196</v>
          </cell>
          <cell r="K210">
            <v>935.28</v>
          </cell>
          <cell r="L210">
            <v>448.93439999999998</v>
          </cell>
          <cell r="M210">
            <v>22.914359999999999</v>
          </cell>
          <cell r="N210">
            <v>0</v>
          </cell>
          <cell r="O210">
            <v>5</v>
          </cell>
        </row>
        <row r="211">
          <cell r="A211" t="str">
            <v>Gąsawa</v>
          </cell>
          <cell r="B211" t="str">
            <v>'041902</v>
          </cell>
          <cell r="C211">
            <v>2</v>
          </cell>
          <cell r="D211">
            <v>2</v>
          </cell>
          <cell r="E211" t="str">
            <v>'0419</v>
          </cell>
          <cell r="F211" t="str">
            <v>ŻNIŃSKI</v>
          </cell>
          <cell r="G211" t="str">
            <v>gmina Gąsawa</v>
          </cell>
          <cell r="H211">
            <v>5271</v>
          </cell>
          <cell r="I211">
            <v>247.73699999999999</v>
          </cell>
          <cell r="J211">
            <v>5282</v>
          </cell>
          <cell r="K211">
            <v>950.76</v>
          </cell>
          <cell r="L211">
            <v>456.36479999999995</v>
          </cell>
          <cell r="M211">
            <v>23.293620000000001</v>
          </cell>
          <cell r="N211">
            <v>0</v>
          </cell>
          <cell r="O211">
            <v>5</v>
          </cell>
        </row>
        <row r="212">
          <cell r="A212" t="str">
            <v>Janowiec Wielkopolski - miasto</v>
          </cell>
          <cell r="B212" t="str">
            <v>'041903</v>
          </cell>
          <cell r="C212">
            <v>4</v>
          </cell>
          <cell r="D212">
            <v>1</v>
          </cell>
          <cell r="E212" t="str">
            <v>'0419</v>
          </cell>
          <cell r="F212" t="str">
            <v>ŻNIŃSKI</v>
          </cell>
          <cell r="G212" t="str">
            <v>Janowiec Wielkopolski - miasto</v>
          </cell>
          <cell r="H212">
            <v>4457</v>
          </cell>
          <cell r="I212">
            <v>690.83500000000004</v>
          </cell>
          <cell r="J212">
            <v>4069</v>
          </cell>
          <cell r="K212">
            <v>1017.25</v>
          </cell>
          <cell r="L212">
            <v>579.83249999999998</v>
          </cell>
          <cell r="M212">
            <v>53.914249999999996</v>
          </cell>
          <cell r="N212">
            <v>0</v>
          </cell>
          <cell r="O212">
            <v>5</v>
          </cell>
        </row>
        <row r="213">
          <cell r="A213" t="str">
            <v>Łabiszyn - miasto</v>
          </cell>
          <cell r="B213" t="str">
            <v>'041904</v>
          </cell>
          <cell r="C213">
            <v>4</v>
          </cell>
          <cell r="D213">
            <v>1</v>
          </cell>
          <cell r="E213" t="str">
            <v>'0419</v>
          </cell>
          <cell r="F213" t="str">
            <v>ŻNIŃSKI</v>
          </cell>
          <cell r="G213" t="str">
            <v>Łabiszyn - miasto</v>
          </cell>
          <cell r="H213">
            <v>4370</v>
          </cell>
          <cell r="I213">
            <v>677.35</v>
          </cell>
          <cell r="J213">
            <v>4452</v>
          </cell>
          <cell r="K213">
            <v>1113</v>
          </cell>
          <cell r="L213">
            <v>634.41</v>
          </cell>
          <cell r="M213">
            <v>58.988999999999997</v>
          </cell>
          <cell r="N213">
            <v>0</v>
          </cell>
          <cell r="O213">
            <v>5</v>
          </cell>
        </row>
        <row r="214">
          <cell r="A214" t="str">
            <v>Rogowo</v>
          </cell>
          <cell r="B214" t="str">
            <v>'041905</v>
          </cell>
          <cell r="C214">
            <v>2</v>
          </cell>
          <cell r="D214">
            <v>2</v>
          </cell>
          <cell r="E214" t="str">
            <v>'0419</v>
          </cell>
          <cell r="F214" t="str">
            <v>ŻNIŃSKI</v>
          </cell>
          <cell r="G214" t="str">
            <v>gmina Rogowo</v>
          </cell>
          <cell r="H214">
            <v>7071</v>
          </cell>
          <cell r="I214">
            <v>332.33699999999999</v>
          </cell>
          <cell r="J214">
            <v>6954</v>
          </cell>
          <cell r="K214">
            <v>1251.72</v>
          </cell>
          <cell r="L214">
            <v>600.82560000000001</v>
          </cell>
          <cell r="M214">
            <v>30.667140000000003</v>
          </cell>
          <cell r="N214">
            <v>0</v>
          </cell>
          <cell r="O214">
            <v>5</v>
          </cell>
        </row>
        <row r="215">
          <cell r="A215" t="str">
            <v>Barcin - obszar wiejski</v>
          </cell>
          <cell r="B215" t="str">
            <v>'041901</v>
          </cell>
          <cell r="C215">
            <v>5</v>
          </cell>
          <cell r="D215">
            <v>2</v>
          </cell>
          <cell r="E215" t="str">
            <v>'0419</v>
          </cell>
          <cell r="F215" t="str">
            <v>ŻNIŃSKI</v>
          </cell>
          <cell r="G215" t="str">
            <v>Barcin - obszar wiejski</v>
          </cell>
          <cell r="H215">
            <v>7169</v>
          </cell>
          <cell r="I215">
            <v>336.94299999999998</v>
          </cell>
          <cell r="J215">
            <v>7107</v>
          </cell>
          <cell r="K215">
            <v>1279.26</v>
          </cell>
          <cell r="L215">
            <v>614.0447999999999</v>
          </cell>
          <cell r="M215">
            <v>31.34187</v>
          </cell>
          <cell r="N215">
            <v>0</v>
          </cell>
          <cell r="O215">
            <v>5</v>
          </cell>
        </row>
        <row r="216">
          <cell r="A216" t="str">
            <v>Żnin - obszar wiejski</v>
          </cell>
          <cell r="B216" t="str">
            <v>'041906</v>
          </cell>
          <cell r="C216">
            <v>5</v>
          </cell>
          <cell r="D216">
            <v>2</v>
          </cell>
          <cell r="E216" t="str">
            <v>'0419</v>
          </cell>
          <cell r="F216" t="str">
            <v>ŻNIŃSKI</v>
          </cell>
          <cell r="G216" t="str">
            <v>Żnin - obszar wiejski</v>
          </cell>
          <cell r="H216">
            <v>10423</v>
          </cell>
          <cell r="I216">
            <v>489.88099999999997</v>
          </cell>
          <cell r="J216">
            <v>10195</v>
          </cell>
          <cell r="K216">
            <v>1835.1</v>
          </cell>
          <cell r="L216">
            <v>880.84799999999984</v>
          </cell>
          <cell r="M216">
            <v>44.959949999999999</v>
          </cell>
          <cell r="N216">
            <v>0</v>
          </cell>
          <cell r="O216">
            <v>5</v>
          </cell>
        </row>
        <row r="217">
          <cell r="A217" t="str">
            <v>Barcin - miasto</v>
          </cell>
          <cell r="B217" t="str">
            <v>'041901</v>
          </cell>
          <cell r="C217">
            <v>4</v>
          </cell>
          <cell r="D217">
            <v>1</v>
          </cell>
          <cell r="E217" t="str">
            <v>'0419</v>
          </cell>
          <cell r="F217" t="str">
            <v>ŻNIŃSKI</v>
          </cell>
          <cell r="G217" t="str">
            <v>Barcin - miasto</v>
          </cell>
          <cell r="H217">
            <v>8720</v>
          </cell>
          <cell r="I217">
            <v>1351.6</v>
          </cell>
          <cell r="J217">
            <v>7702</v>
          </cell>
          <cell r="K217">
            <v>1925.5</v>
          </cell>
          <cell r="L217">
            <v>1097.5350000000001</v>
          </cell>
          <cell r="M217">
            <v>102.05149999999999</v>
          </cell>
          <cell r="N217">
            <v>0</v>
          </cell>
          <cell r="O217">
            <v>5</v>
          </cell>
        </row>
        <row r="218">
          <cell r="A218" t="str">
            <v>Żnin - miasto</v>
          </cell>
          <cell r="B218" t="str">
            <v>'041906</v>
          </cell>
          <cell r="C218">
            <v>4</v>
          </cell>
          <cell r="D218">
            <v>1</v>
          </cell>
          <cell r="E218" t="str">
            <v>'0419</v>
          </cell>
          <cell r="F218" t="str">
            <v>ŻNIŃSKI</v>
          </cell>
          <cell r="G218" t="str">
            <v>Żnin - miasto</v>
          </cell>
          <cell r="H218">
            <v>14530</v>
          </cell>
          <cell r="I218">
            <v>2252.15</v>
          </cell>
          <cell r="J218">
            <v>14020</v>
          </cell>
          <cell r="K218">
            <v>3505</v>
          </cell>
          <cell r="L218">
            <v>1997.85</v>
          </cell>
          <cell r="M218">
            <v>185.76499999999999</v>
          </cell>
          <cell r="N218">
            <v>0</v>
          </cell>
          <cell r="O218">
            <v>5</v>
          </cell>
        </row>
        <row r="219">
          <cell r="A219" t="str">
            <v>Janikowo</v>
          </cell>
          <cell r="B219" t="str">
            <v>'040705</v>
          </cell>
          <cell r="C219">
            <v>3</v>
          </cell>
          <cell r="D219">
            <v>0</v>
          </cell>
          <cell r="E219" t="str">
            <v>'0407</v>
          </cell>
          <cell r="F219" t="str">
            <v>INOWROCŁAWSKI</v>
          </cell>
          <cell r="G219" t="str">
            <v>gmina Janikowo</v>
          </cell>
          <cell r="H219">
            <v>0</v>
          </cell>
          <cell r="I219">
            <v>0</v>
          </cell>
          <cell r="J219">
            <v>0</v>
          </cell>
          <cell r="K219">
            <v>0</v>
          </cell>
          <cell r="L219">
            <v>0</v>
          </cell>
          <cell r="M219">
            <v>0</v>
          </cell>
          <cell r="N219">
            <v>0</v>
          </cell>
          <cell r="O219">
            <v>6</v>
          </cell>
        </row>
        <row r="220">
          <cell r="A220" t="str">
            <v>Kruszwica</v>
          </cell>
          <cell r="B220" t="str">
            <v>'040706</v>
          </cell>
          <cell r="C220">
            <v>3</v>
          </cell>
          <cell r="D220">
            <v>0</v>
          </cell>
          <cell r="E220" t="str">
            <v>'0407</v>
          </cell>
          <cell r="F220" t="str">
            <v>INOWROCŁAWSKI</v>
          </cell>
          <cell r="G220" t="str">
            <v>gmina Kruszwica</v>
          </cell>
          <cell r="H220">
            <v>0</v>
          </cell>
          <cell r="I220">
            <v>0</v>
          </cell>
          <cell r="J220">
            <v>0</v>
          </cell>
          <cell r="K220">
            <v>0</v>
          </cell>
          <cell r="L220">
            <v>0</v>
          </cell>
          <cell r="M220">
            <v>0</v>
          </cell>
          <cell r="N220">
            <v>0</v>
          </cell>
          <cell r="O220">
            <v>6</v>
          </cell>
        </row>
        <row r="221">
          <cell r="A221" t="str">
            <v>Janikowo - obszar wiejski</v>
          </cell>
          <cell r="B221" t="str">
            <v>'040705</v>
          </cell>
          <cell r="C221">
            <v>5</v>
          </cell>
          <cell r="D221">
            <v>2</v>
          </cell>
          <cell r="E221" t="str">
            <v>'0407</v>
          </cell>
          <cell r="F221" t="str">
            <v>INOWROCŁAWSKI</v>
          </cell>
          <cell r="G221" t="str">
            <v>Janikowo - obszar wiejski</v>
          </cell>
          <cell r="H221">
            <v>4785</v>
          </cell>
          <cell r="I221">
            <v>224.89500000000001</v>
          </cell>
          <cell r="J221">
            <v>4424</v>
          </cell>
          <cell r="K221">
            <v>796.32</v>
          </cell>
          <cell r="L221">
            <v>382.23359999999997</v>
          </cell>
          <cell r="M221">
            <v>19.509840000000001</v>
          </cell>
          <cell r="N221">
            <v>0</v>
          </cell>
          <cell r="O221">
            <v>6</v>
          </cell>
        </row>
        <row r="222">
          <cell r="A222" t="str">
            <v>Kruszwica - obszar wiejski</v>
          </cell>
          <cell r="B222" t="str">
            <v>'040706</v>
          </cell>
          <cell r="C222">
            <v>5</v>
          </cell>
          <cell r="D222">
            <v>2</v>
          </cell>
          <cell r="E222" t="str">
            <v>'0407</v>
          </cell>
          <cell r="F222" t="str">
            <v>INOWROCŁAWSKI</v>
          </cell>
          <cell r="G222" t="str">
            <v>Kruszwica - obszar wiejski</v>
          </cell>
          <cell r="H222">
            <v>11344</v>
          </cell>
          <cell r="I222">
            <v>533.16800000000001</v>
          </cell>
          <cell r="J222">
            <v>10530</v>
          </cell>
          <cell r="K222">
            <v>1895.4</v>
          </cell>
          <cell r="L222">
            <v>909.79199999999992</v>
          </cell>
          <cell r="M222">
            <v>46.4373</v>
          </cell>
          <cell r="N222">
            <v>0</v>
          </cell>
          <cell r="O222">
            <v>6</v>
          </cell>
        </row>
        <row r="223">
          <cell r="A223" t="str">
            <v>Inowrocław</v>
          </cell>
          <cell r="B223" t="str">
            <v>'040704</v>
          </cell>
          <cell r="C223">
            <v>2</v>
          </cell>
          <cell r="D223">
            <v>2</v>
          </cell>
          <cell r="E223" t="str">
            <v>'0407</v>
          </cell>
          <cell r="F223" t="str">
            <v>INOWROCŁAWSKI</v>
          </cell>
          <cell r="G223" t="str">
            <v>gmina Inowrocław (gmina wiejska)</v>
          </cell>
          <cell r="H223">
            <v>10904</v>
          </cell>
          <cell r="I223">
            <v>512.48800000000006</v>
          </cell>
          <cell r="J223">
            <v>11204</v>
          </cell>
          <cell r="K223">
            <v>2016.72</v>
          </cell>
          <cell r="L223">
            <v>968.02559999999983</v>
          </cell>
          <cell r="M223">
            <v>49.409640000000003</v>
          </cell>
          <cell r="N223">
            <v>0</v>
          </cell>
          <cell r="O223">
            <v>6</v>
          </cell>
        </row>
        <row r="224">
          <cell r="A224" t="str">
            <v>Janikowo - miasto</v>
          </cell>
          <cell r="B224" t="str">
            <v>'040705</v>
          </cell>
          <cell r="C224">
            <v>4</v>
          </cell>
          <cell r="D224">
            <v>1</v>
          </cell>
          <cell r="E224" t="str">
            <v>'0407</v>
          </cell>
          <cell r="F224" t="str">
            <v>INOWROCŁAWSKI</v>
          </cell>
          <cell r="G224" t="str">
            <v>Janikowo - miasto</v>
          </cell>
          <cell r="H224">
            <v>9162</v>
          </cell>
          <cell r="I224">
            <v>1420.11</v>
          </cell>
          <cell r="J224">
            <v>9073</v>
          </cell>
          <cell r="K224">
            <v>2268.25</v>
          </cell>
          <cell r="L224">
            <v>1292.9024999999999</v>
          </cell>
          <cell r="M224">
            <v>120.21724999999999</v>
          </cell>
          <cell r="N224">
            <v>0</v>
          </cell>
          <cell r="O224">
            <v>6</v>
          </cell>
        </row>
        <row r="225">
          <cell r="A225" t="str">
            <v>Kruszwica - miasto</v>
          </cell>
          <cell r="B225" t="str">
            <v>'040706</v>
          </cell>
          <cell r="C225">
            <v>4</v>
          </cell>
          <cell r="D225">
            <v>1</v>
          </cell>
          <cell r="E225" t="str">
            <v>'0407</v>
          </cell>
          <cell r="F225" t="str">
            <v>INOWROCŁAWSKI</v>
          </cell>
          <cell r="G225" t="str">
            <v>Kruszwica - miasto</v>
          </cell>
          <cell r="H225">
            <v>9832</v>
          </cell>
          <cell r="I225">
            <v>1523.96</v>
          </cell>
          <cell r="J225">
            <v>9211</v>
          </cell>
          <cell r="K225">
            <v>2302.75</v>
          </cell>
          <cell r="L225">
            <v>1312.5675000000001</v>
          </cell>
          <cell r="M225">
            <v>122.04575</v>
          </cell>
          <cell r="N225">
            <v>0</v>
          </cell>
          <cell r="O225">
            <v>6</v>
          </cell>
        </row>
        <row r="226">
          <cell r="A226" t="str">
            <v>Inowrocław</v>
          </cell>
          <cell r="B226" t="str">
            <v>'040701</v>
          </cell>
          <cell r="C226">
            <v>1</v>
          </cell>
          <cell r="D226">
            <v>1</v>
          </cell>
          <cell r="E226" t="str">
            <v>'0407</v>
          </cell>
          <cell r="F226" t="str">
            <v>INOWROCŁAWSKI</v>
          </cell>
          <cell r="G226" t="str">
            <v>gmina Inowrocław (gmina miejska)</v>
          </cell>
          <cell r="H226">
            <v>79672</v>
          </cell>
          <cell r="I226">
            <v>12349.16</v>
          </cell>
          <cell r="J226">
            <v>75802</v>
          </cell>
          <cell r="K226">
            <v>25014.66</v>
          </cell>
          <cell r="L226">
            <v>14258.356199999998</v>
          </cell>
          <cell r="M226">
            <v>1313.26965</v>
          </cell>
          <cell r="N226">
            <v>0</v>
          </cell>
          <cell r="O226">
            <v>6</v>
          </cell>
        </row>
        <row r="227">
          <cell r="A227" t="str">
            <v>Strzelno</v>
          </cell>
          <cell r="B227" t="str">
            <v>'040904</v>
          </cell>
          <cell r="C227">
            <v>3</v>
          </cell>
          <cell r="D227">
            <v>0</v>
          </cell>
          <cell r="E227" t="str">
            <v>'0409</v>
          </cell>
          <cell r="F227" t="str">
            <v>MOGILEŃSKI</v>
          </cell>
          <cell r="G227" t="str">
            <v>gmina Strzelno</v>
          </cell>
          <cell r="H227">
            <v>0</v>
          </cell>
          <cell r="I227">
            <v>0</v>
          </cell>
          <cell r="J227">
            <v>0</v>
          </cell>
          <cell r="K227">
            <v>0</v>
          </cell>
          <cell r="L227">
            <v>0</v>
          </cell>
          <cell r="M227">
            <v>0</v>
          </cell>
          <cell r="N227">
            <v>0</v>
          </cell>
          <cell r="O227">
            <v>6</v>
          </cell>
        </row>
        <row r="228">
          <cell r="A228" t="str">
            <v>Jeziora Wielkie</v>
          </cell>
          <cell r="B228" t="str">
            <v>'040902</v>
          </cell>
          <cell r="C228">
            <v>2</v>
          </cell>
          <cell r="D228">
            <v>2</v>
          </cell>
          <cell r="E228" t="str">
            <v>'0409</v>
          </cell>
          <cell r="F228" t="str">
            <v>MOGILEŃSKI</v>
          </cell>
          <cell r="G228" t="str">
            <v>gmina Jeziora Wielkie</v>
          </cell>
          <cell r="H228">
            <v>5387</v>
          </cell>
          <cell r="I228">
            <v>253.18899999999999</v>
          </cell>
          <cell r="J228">
            <v>4979</v>
          </cell>
          <cell r="K228">
            <v>896.22</v>
          </cell>
          <cell r="L228">
            <v>430.18559999999997</v>
          </cell>
          <cell r="M228">
            <v>21.95739</v>
          </cell>
          <cell r="N228">
            <v>0</v>
          </cell>
          <cell r="O228">
            <v>6</v>
          </cell>
        </row>
        <row r="229">
          <cell r="A229" t="str">
            <v>Strzelno - obszar wiejski</v>
          </cell>
          <cell r="B229" t="str">
            <v>'040904</v>
          </cell>
          <cell r="C229">
            <v>5</v>
          </cell>
          <cell r="D229">
            <v>2</v>
          </cell>
          <cell r="E229" t="str">
            <v>'0409</v>
          </cell>
          <cell r="F229" t="str">
            <v>MOGILEŃSKI</v>
          </cell>
          <cell r="G229" t="str">
            <v>Strzelno - obszar wiejski</v>
          </cell>
          <cell r="H229">
            <v>6450</v>
          </cell>
          <cell r="I229">
            <v>303.14999999999998</v>
          </cell>
          <cell r="J229">
            <v>6222</v>
          </cell>
          <cell r="K229">
            <v>1119.96</v>
          </cell>
          <cell r="L229">
            <v>537.58079999999995</v>
          </cell>
          <cell r="M229">
            <v>27.439020000000003</v>
          </cell>
          <cell r="N229">
            <v>0</v>
          </cell>
          <cell r="O229">
            <v>6</v>
          </cell>
        </row>
        <row r="230">
          <cell r="A230" t="str">
            <v>Strzelno - miasto</v>
          </cell>
          <cell r="B230" t="str">
            <v>'040904</v>
          </cell>
          <cell r="C230">
            <v>4</v>
          </cell>
          <cell r="D230">
            <v>1</v>
          </cell>
          <cell r="E230" t="str">
            <v>'0409</v>
          </cell>
          <cell r="F230" t="str">
            <v>MOGILEŃSKI</v>
          </cell>
          <cell r="G230" t="str">
            <v>Strzelno - miasto</v>
          </cell>
          <cell r="H230">
            <v>6069</v>
          </cell>
          <cell r="I230">
            <v>940.69500000000005</v>
          </cell>
          <cell r="J230">
            <v>5899</v>
          </cell>
          <cell r="K230">
            <v>1474.75</v>
          </cell>
          <cell r="L230">
            <v>840.60749999999996</v>
          </cell>
          <cell r="M230">
            <v>78.161749999999998</v>
          </cell>
          <cell r="N230">
            <v>0</v>
          </cell>
          <cell r="O230">
            <v>6</v>
          </cell>
        </row>
        <row r="231">
          <cell r="A231" t="str">
            <v>Mogilno - obszar wiejski</v>
          </cell>
          <cell r="B231" t="str">
            <v>'040903</v>
          </cell>
          <cell r="C231">
            <v>5</v>
          </cell>
          <cell r="D231">
            <v>2</v>
          </cell>
          <cell r="E231" t="str">
            <v>'0409</v>
          </cell>
          <cell r="F231" t="str">
            <v>MOGILEŃSKI</v>
          </cell>
          <cell r="G231" t="str">
            <v>Mogilno - obszar wiejski</v>
          </cell>
          <cell r="H231">
            <v>12355</v>
          </cell>
          <cell r="I231">
            <v>580.68499999999995</v>
          </cell>
          <cell r="J231">
            <v>12738</v>
          </cell>
          <cell r="K231">
            <v>2292.84</v>
          </cell>
          <cell r="L231">
            <v>1100.5632000000001</v>
          </cell>
          <cell r="M231">
            <v>56.174580000000006</v>
          </cell>
          <cell r="N231">
            <v>0</v>
          </cell>
          <cell r="O231">
            <v>6</v>
          </cell>
        </row>
        <row r="232">
          <cell r="A232" t="str">
            <v>Mogilno - miasto</v>
          </cell>
          <cell r="B232" t="str">
            <v>'040903</v>
          </cell>
          <cell r="C232">
            <v>4</v>
          </cell>
          <cell r="D232">
            <v>1</v>
          </cell>
          <cell r="E232" t="str">
            <v>'0409</v>
          </cell>
          <cell r="F232" t="str">
            <v>MOGILEŃSKI</v>
          </cell>
          <cell r="G232" t="str">
            <v>Mogilno - miasto</v>
          </cell>
          <cell r="H232">
            <v>12783</v>
          </cell>
          <cell r="I232">
            <v>1981.365</v>
          </cell>
          <cell r="J232">
            <v>12290</v>
          </cell>
          <cell r="K232">
            <v>3072.5</v>
          </cell>
          <cell r="L232">
            <v>1751.325</v>
          </cell>
          <cell r="M232">
            <v>162.8425</v>
          </cell>
          <cell r="N232">
            <v>0</v>
          </cell>
          <cell r="O232">
            <v>6</v>
          </cell>
        </row>
      </sheetData>
      <sheetData sheetId="2"/>
      <sheetData sheetId="3"/>
      <sheetData sheetId="4"/>
      <sheetData sheetId="5">
        <row r="32">
          <cell r="D32" t="str">
            <v>TUCHOLA BLADOWO</v>
          </cell>
          <cell r="E32" t="str">
            <v>ŚWIECIE SULNÓWKO</v>
          </cell>
          <cell r="F32" t="str">
            <v>OSNOWO CHEŁMNO-sortownia</v>
          </cell>
          <cell r="G32" t="str">
            <v>OSNOWO CHEŁMNO-składowisko</v>
          </cell>
          <cell r="H32" t="str">
            <v>GRUDZIĄDZ ZAKURZEWO</v>
          </cell>
          <cell r="I32" t="str">
            <v>WĄBRZEŻNO NIEDŹWIEDŹ</v>
          </cell>
          <cell r="J32" t="str">
            <v>BYDGOSZCZ CORIMP</v>
          </cell>
          <cell r="K32" t="str">
            <v>BYDGOSZCZ PRONATURA</v>
          </cell>
          <cell r="L32" t="str">
            <v>BYDGOSZCZ REMONDIS</v>
          </cell>
          <cell r="M32" t="str">
            <v>TORUŃ MPO</v>
          </cell>
          <cell r="N32" t="str">
            <v>ŻNIN WAWRZYNKI</v>
          </cell>
          <cell r="O32" t="str">
            <v>INOWROCŁAW</v>
          </cell>
          <cell r="P32" t="str">
            <v>PAKOŚĆ GIEBNIA</v>
          </cell>
          <cell r="Q32" t="str">
            <v>WŁOCŁAWEK</v>
          </cell>
          <cell r="R32" t="str">
            <v>LIPNO</v>
          </cell>
          <cell r="S32" t="str">
            <v>PUSZCZA MIEJSKA</v>
          </cell>
          <cell r="T32" t="str">
            <v>SŁUŻEWO</v>
          </cell>
        </row>
        <row r="33">
          <cell r="D33">
            <v>25000</v>
          </cell>
          <cell r="E33">
            <v>27000</v>
          </cell>
          <cell r="F33">
            <v>36000</v>
          </cell>
          <cell r="G33">
            <v>0</v>
          </cell>
          <cell r="H33">
            <v>40000</v>
          </cell>
          <cell r="I33">
            <v>40000</v>
          </cell>
          <cell r="J33">
            <v>60000</v>
          </cell>
          <cell r="K33">
            <v>120000</v>
          </cell>
          <cell r="L33">
            <v>100000</v>
          </cell>
          <cell r="M33">
            <v>85500</v>
          </cell>
          <cell r="N33">
            <v>100000</v>
          </cell>
          <cell r="O33">
            <v>60000</v>
          </cell>
          <cell r="P33">
            <v>500</v>
          </cell>
          <cell r="Q33">
            <v>75000</v>
          </cell>
          <cell r="R33">
            <v>45000</v>
          </cell>
          <cell r="S33">
            <v>25000</v>
          </cell>
          <cell r="T33">
            <v>25000</v>
          </cell>
        </row>
        <row r="34">
          <cell r="D34">
            <v>14000</v>
          </cell>
          <cell r="E34">
            <v>15000</v>
          </cell>
          <cell r="F34">
            <v>12000</v>
          </cell>
          <cell r="G34">
            <v>0</v>
          </cell>
          <cell r="H34">
            <v>20000</v>
          </cell>
          <cell r="I34">
            <v>15000</v>
          </cell>
          <cell r="J34">
            <v>15000</v>
          </cell>
          <cell r="K34">
            <v>0</v>
          </cell>
          <cell r="L34">
            <v>47000</v>
          </cell>
          <cell r="M34">
            <v>23000</v>
          </cell>
          <cell r="N34">
            <v>70000</v>
          </cell>
          <cell r="O34">
            <v>20000</v>
          </cell>
          <cell r="P34">
            <v>0</v>
          </cell>
          <cell r="Q34">
            <v>33000</v>
          </cell>
          <cell r="R34">
            <v>12000</v>
          </cell>
          <cell r="S34">
            <v>12000</v>
          </cell>
          <cell r="T34">
            <v>12000</v>
          </cell>
        </row>
        <row r="35">
          <cell r="D35">
            <v>1000</v>
          </cell>
          <cell r="E35">
            <v>1000</v>
          </cell>
          <cell r="F35">
            <v>3000</v>
          </cell>
          <cell r="G35">
            <v>0</v>
          </cell>
          <cell r="H35">
            <v>6000</v>
          </cell>
          <cell r="I35">
            <v>10000</v>
          </cell>
          <cell r="J35">
            <v>1000</v>
          </cell>
          <cell r="K35">
            <v>4000</v>
          </cell>
          <cell r="L35">
            <v>3000</v>
          </cell>
          <cell r="M35">
            <v>8000</v>
          </cell>
          <cell r="N35">
            <v>2000</v>
          </cell>
          <cell r="O35">
            <v>3000</v>
          </cell>
          <cell r="P35">
            <v>2000</v>
          </cell>
          <cell r="Q35">
            <v>2000</v>
          </cell>
          <cell r="R35">
            <v>1000</v>
          </cell>
          <cell r="S35">
            <v>1000</v>
          </cell>
          <cell r="T35">
            <v>1000</v>
          </cell>
        </row>
        <row r="36">
          <cell r="D36">
            <v>250000</v>
          </cell>
          <cell r="E36">
            <v>420000</v>
          </cell>
          <cell r="F36">
            <v>190000</v>
          </cell>
          <cell r="G36">
            <v>0</v>
          </cell>
          <cell r="H36">
            <v>200000</v>
          </cell>
          <cell r="I36">
            <v>1850000</v>
          </cell>
          <cell r="J36">
            <v>0</v>
          </cell>
          <cell r="K36">
            <v>409000</v>
          </cell>
          <cell r="L36">
            <v>0</v>
          </cell>
          <cell r="M36">
            <v>770000</v>
          </cell>
          <cell r="N36">
            <v>178000</v>
          </cell>
          <cell r="O36">
            <v>700000</v>
          </cell>
          <cell r="P36">
            <v>200000</v>
          </cell>
          <cell r="Q36">
            <v>350000</v>
          </cell>
          <cell r="R36">
            <v>405550</v>
          </cell>
          <cell r="S36">
            <v>170000</v>
          </cell>
          <cell r="T36">
            <v>0</v>
          </cell>
        </row>
        <row r="37">
          <cell r="D37">
            <v>0</v>
          </cell>
          <cell r="E37">
            <v>0</v>
          </cell>
          <cell r="F37">
            <v>0</v>
          </cell>
          <cell r="G37">
            <v>0</v>
          </cell>
          <cell r="H37">
            <v>0</v>
          </cell>
          <cell r="I37">
            <v>0</v>
          </cell>
          <cell r="J37">
            <v>0</v>
          </cell>
          <cell r="K37">
            <v>180000</v>
          </cell>
          <cell r="L37">
            <v>0</v>
          </cell>
          <cell r="M37">
            <v>0</v>
          </cell>
          <cell r="N37">
            <v>0</v>
          </cell>
          <cell r="O37">
            <v>0</v>
          </cell>
          <cell r="P37">
            <v>0</v>
          </cell>
          <cell r="Q37">
            <v>0</v>
          </cell>
          <cell r="R37">
            <v>0</v>
          </cell>
          <cell r="S37">
            <v>0</v>
          </cell>
          <cell r="T37">
            <v>0</v>
          </cell>
        </row>
        <row r="38">
          <cell r="D38">
            <v>118225.89761633912</v>
          </cell>
          <cell r="E38">
            <v>127683.96942564625</v>
          </cell>
          <cell r="F38">
            <v>170245.29256752835</v>
          </cell>
          <cell r="G38">
            <v>0</v>
          </cell>
          <cell r="H38">
            <v>153051.69916173117</v>
          </cell>
          <cell r="I38">
            <v>189161.43618614262</v>
          </cell>
          <cell r="J38">
            <v>229577.54874259676</v>
          </cell>
          <cell r="K38">
            <v>688732.64622779028</v>
          </cell>
          <cell r="L38">
            <v>382629.24790432793</v>
          </cell>
          <cell r="M38">
            <v>327148.00695820036</v>
          </cell>
          <cell r="N38">
            <v>472903.59046535648</v>
          </cell>
          <cell r="O38">
            <v>229577.54874259676</v>
          </cell>
          <cell r="P38">
            <v>2364.5179523267825</v>
          </cell>
          <cell r="Q38">
            <v>286971.93592824595</v>
          </cell>
          <cell r="R38">
            <v>212806.61570941043</v>
          </cell>
          <cell r="S38">
            <v>118225.89761633912</v>
          </cell>
          <cell r="T38">
            <v>118225.89761633912</v>
          </cell>
        </row>
      </sheetData>
      <sheetData sheetId="6">
        <row r="25">
          <cell r="C25" t="str">
            <v>_SŁUŻEWO</v>
          </cell>
          <cell r="D25" t="str">
            <v>BRODNICA</v>
          </cell>
          <cell r="E25" t="str">
            <v>KAMIEŃ KRAJEŃSKI</v>
          </cell>
          <cell r="F25" t="str">
            <v>STARY BRZEŚĆ</v>
          </cell>
          <cell r="G25" t="str">
            <v>NOWE</v>
          </cell>
          <cell r="H25" t="str">
            <v>CORIMP BYDGOSZCZ</v>
          </cell>
        </row>
        <row r="26">
          <cell r="C26">
            <v>40000</v>
          </cell>
          <cell r="D26">
            <v>0</v>
          </cell>
          <cell r="E26">
            <v>0</v>
          </cell>
          <cell r="F26">
            <v>0</v>
          </cell>
          <cell r="G26">
            <v>0</v>
          </cell>
          <cell r="H26">
            <v>60000</v>
          </cell>
        </row>
        <row r="27">
          <cell r="C27">
            <v>0</v>
          </cell>
          <cell r="D27">
            <v>0</v>
          </cell>
          <cell r="E27">
            <v>0</v>
          </cell>
          <cell r="F27">
            <v>0</v>
          </cell>
          <cell r="G27">
            <v>0</v>
          </cell>
          <cell r="H27">
            <v>15000</v>
          </cell>
        </row>
        <row r="28">
          <cell r="C28">
            <v>0</v>
          </cell>
          <cell r="D28">
            <v>0</v>
          </cell>
          <cell r="E28">
            <v>0</v>
          </cell>
          <cell r="F28">
            <v>0</v>
          </cell>
          <cell r="G28">
            <v>0</v>
          </cell>
          <cell r="H28">
            <v>0</v>
          </cell>
        </row>
        <row r="29">
          <cell r="C29">
            <v>263445</v>
          </cell>
          <cell r="D29">
            <v>277190</v>
          </cell>
          <cell r="E29">
            <v>168500</v>
          </cell>
          <cell r="F29">
            <v>53938.43</v>
          </cell>
          <cell r="G29">
            <v>110000</v>
          </cell>
          <cell r="H29">
            <v>0</v>
          </cell>
        </row>
        <row r="30">
          <cell r="C30">
            <v>0</v>
          </cell>
          <cell r="D30">
            <v>0</v>
          </cell>
          <cell r="E30">
            <v>0</v>
          </cell>
          <cell r="F30">
            <v>0</v>
          </cell>
          <cell r="G30">
            <v>0</v>
          </cell>
          <cell r="H30">
            <v>0</v>
          </cell>
        </row>
        <row r="31">
          <cell r="C31">
            <v>189161.43618614262</v>
          </cell>
          <cell r="D31">
            <v>0</v>
          </cell>
          <cell r="E31">
            <v>0</v>
          </cell>
          <cell r="F31">
            <v>0</v>
          </cell>
          <cell r="G31">
            <v>0</v>
          </cell>
          <cell r="H31">
            <v>283742.15427921392</v>
          </cell>
        </row>
      </sheetData>
      <sheetData sheetId="7"/>
      <sheetData sheetId="8">
        <row r="3">
          <cell r="E3" t="str">
            <v>Obiekt</v>
          </cell>
          <cell r="F3" t="str">
            <v>MBP-mech</v>
          </cell>
          <cell r="G3" t="str">
            <v>MBP-biol</v>
          </cell>
          <cell r="H3" t="str">
            <v>Zielone</v>
          </cell>
          <cell r="I3" t="str">
            <v>Składowisko</v>
          </cell>
          <cell r="J3" t="str">
            <v>Spalarnia</v>
          </cell>
          <cell r="K3" t="str">
            <v>Zdolność</v>
          </cell>
          <cell r="L3" t="str">
            <v>Region</v>
          </cell>
        </row>
        <row r="4">
          <cell r="A4">
            <v>1</v>
          </cell>
          <cell r="E4" t="str">
            <v>TUCHOLA BLADOWO</v>
          </cell>
          <cell r="F4">
            <v>25000</v>
          </cell>
          <cell r="G4">
            <v>14000</v>
          </cell>
          <cell r="H4">
            <v>1000</v>
          </cell>
          <cell r="I4">
            <v>250000</v>
          </cell>
          <cell r="J4">
            <v>0</v>
          </cell>
          <cell r="K4">
            <v>120000</v>
          </cell>
          <cell r="L4">
            <v>1</v>
          </cell>
        </row>
        <row r="5">
          <cell r="A5">
            <v>2</v>
          </cell>
          <cell r="E5" t="str">
            <v>ŚWIECIE SULNÓWKO</v>
          </cell>
          <cell r="F5">
            <v>27000</v>
          </cell>
          <cell r="G5">
            <v>15000</v>
          </cell>
          <cell r="H5">
            <v>1000</v>
          </cell>
          <cell r="I5">
            <v>420000</v>
          </cell>
          <cell r="J5">
            <v>0</v>
          </cell>
          <cell r="K5">
            <v>130000</v>
          </cell>
          <cell r="L5">
            <v>1</v>
          </cell>
        </row>
        <row r="6">
          <cell r="A6">
            <v>3</v>
          </cell>
          <cell r="E6" t="str">
            <v>GRUDZIĄDZ ZAKURZEWO</v>
          </cell>
          <cell r="F6">
            <v>40000</v>
          </cell>
          <cell r="G6">
            <v>20000</v>
          </cell>
          <cell r="H6">
            <v>6000</v>
          </cell>
          <cell r="I6">
            <v>200000</v>
          </cell>
          <cell r="J6">
            <v>0</v>
          </cell>
          <cell r="K6">
            <v>150000</v>
          </cell>
          <cell r="L6">
            <v>1</v>
          </cell>
        </row>
        <row r="7">
          <cell r="A7">
            <v>4</v>
          </cell>
          <cell r="E7" t="str">
            <v>OSNOWO CHEŁMNO-sortownia</v>
          </cell>
          <cell r="F7">
            <v>36000</v>
          </cell>
          <cell r="G7">
            <v>12000</v>
          </cell>
          <cell r="H7">
            <v>3000</v>
          </cell>
          <cell r="I7">
            <v>190000</v>
          </cell>
          <cell r="J7">
            <v>0</v>
          </cell>
          <cell r="K7">
            <v>170000</v>
          </cell>
          <cell r="L7">
            <v>2</v>
          </cell>
        </row>
        <row r="8">
          <cell r="A8">
            <v>5</v>
          </cell>
          <cell r="E8" t="str">
            <v>OSNOWO CHEŁMNO-składowisko</v>
          </cell>
          <cell r="F8">
            <v>0</v>
          </cell>
          <cell r="G8">
            <v>0</v>
          </cell>
          <cell r="H8">
            <v>0</v>
          </cell>
          <cell r="I8">
            <v>0</v>
          </cell>
          <cell r="J8">
            <v>0</v>
          </cell>
          <cell r="K8">
            <v>0</v>
          </cell>
          <cell r="L8">
            <v>2</v>
          </cell>
        </row>
        <row r="9">
          <cell r="A9">
            <v>6</v>
          </cell>
          <cell r="E9" t="str">
            <v>WĄBRZEŻNO NIEDŹWIEDŹ</v>
          </cell>
          <cell r="F9">
            <v>40000</v>
          </cell>
          <cell r="G9">
            <v>15000</v>
          </cell>
          <cell r="H9">
            <v>10000</v>
          </cell>
          <cell r="I9">
            <v>1850000</v>
          </cell>
          <cell r="J9">
            <v>0</v>
          </cell>
          <cell r="K9">
            <v>190000</v>
          </cell>
          <cell r="L9">
            <v>2</v>
          </cell>
        </row>
        <row r="10">
          <cell r="A10">
            <v>7</v>
          </cell>
          <cell r="E10" t="str">
            <v>LIPNO</v>
          </cell>
          <cell r="F10">
            <v>45000</v>
          </cell>
          <cell r="G10">
            <v>12000</v>
          </cell>
          <cell r="H10">
            <v>1000</v>
          </cell>
          <cell r="I10">
            <v>405550</v>
          </cell>
          <cell r="J10">
            <v>0</v>
          </cell>
          <cell r="K10">
            <v>210000</v>
          </cell>
          <cell r="L10">
            <v>3</v>
          </cell>
        </row>
        <row r="11">
          <cell r="A11">
            <v>8</v>
          </cell>
          <cell r="E11" t="str">
            <v>PUSZCZA MIEJSKA</v>
          </cell>
          <cell r="F11">
            <v>25000</v>
          </cell>
          <cell r="G11">
            <v>12000</v>
          </cell>
          <cell r="H11">
            <v>1000</v>
          </cell>
          <cell r="I11">
            <v>170000</v>
          </cell>
          <cell r="J11">
            <v>0</v>
          </cell>
          <cell r="K11">
            <v>120000</v>
          </cell>
          <cell r="L11">
            <v>3</v>
          </cell>
        </row>
        <row r="12">
          <cell r="A12">
            <v>9</v>
          </cell>
          <cell r="E12" t="str">
            <v>WŁOCŁAWEK</v>
          </cell>
          <cell r="F12">
            <v>75000</v>
          </cell>
          <cell r="G12">
            <v>33000</v>
          </cell>
          <cell r="H12">
            <v>2000</v>
          </cell>
          <cell r="I12">
            <v>350000</v>
          </cell>
          <cell r="J12">
            <v>0</v>
          </cell>
          <cell r="K12">
            <v>290000</v>
          </cell>
          <cell r="L12">
            <v>4</v>
          </cell>
        </row>
        <row r="13">
          <cell r="A13">
            <v>10</v>
          </cell>
          <cell r="E13" t="str">
            <v>TORUŃ MPO</v>
          </cell>
          <cell r="F13">
            <v>85500</v>
          </cell>
          <cell r="G13">
            <v>23000</v>
          </cell>
          <cell r="H13">
            <v>8000</v>
          </cell>
          <cell r="I13">
            <v>770000</v>
          </cell>
          <cell r="J13">
            <v>0</v>
          </cell>
          <cell r="K13">
            <v>330000</v>
          </cell>
          <cell r="L13">
            <v>7</v>
          </cell>
        </row>
        <row r="14">
          <cell r="E14" t="str">
            <v>INOWROCŁAW</v>
          </cell>
          <cell r="F14">
            <v>60000</v>
          </cell>
          <cell r="G14">
            <v>20000</v>
          </cell>
          <cell r="H14">
            <v>3000</v>
          </cell>
          <cell r="I14">
            <v>700000</v>
          </cell>
          <cell r="J14">
            <v>0</v>
          </cell>
          <cell r="K14">
            <v>230000</v>
          </cell>
          <cell r="L14">
            <v>6</v>
          </cell>
        </row>
        <row r="15">
          <cell r="E15" t="str">
            <v>BYDGOSZCZ CORIMP</v>
          </cell>
          <cell r="F15">
            <v>60000</v>
          </cell>
          <cell r="G15">
            <v>15000</v>
          </cell>
          <cell r="H15">
            <v>1000</v>
          </cell>
          <cell r="I15">
            <v>0</v>
          </cell>
          <cell r="J15">
            <v>0</v>
          </cell>
          <cell r="K15">
            <v>230000</v>
          </cell>
          <cell r="L15">
            <v>5</v>
          </cell>
        </row>
        <row r="16">
          <cell r="E16" t="str">
            <v>BYDGOSZCZ PRONATURA</v>
          </cell>
          <cell r="F16">
            <v>120000</v>
          </cell>
          <cell r="G16">
            <v>0</v>
          </cell>
          <cell r="H16">
            <v>4000</v>
          </cell>
          <cell r="I16">
            <v>409000</v>
          </cell>
          <cell r="J16">
            <v>180000</v>
          </cell>
          <cell r="K16">
            <v>690000</v>
          </cell>
          <cell r="L16">
            <v>5</v>
          </cell>
        </row>
        <row r="17">
          <cell r="E17" t="str">
            <v>PAKOŚĆ GIEBNIA</v>
          </cell>
          <cell r="F17">
            <v>500</v>
          </cell>
          <cell r="G17">
            <v>0</v>
          </cell>
          <cell r="H17">
            <v>2000</v>
          </cell>
          <cell r="I17">
            <v>200000</v>
          </cell>
          <cell r="J17">
            <v>0</v>
          </cell>
          <cell r="K17">
            <v>0</v>
          </cell>
          <cell r="L17">
            <v>5</v>
          </cell>
        </row>
        <row r="18">
          <cell r="E18" t="str">
            <v>BYDGOSZCZ REMONDIS</v>
          </cell>
          <cell r="F18">
            <v>100000</v>
          </cell>
          <cell r="G18">
            <v>47000</v>
          </cell>
          <cell r="H18">
            <v>3000</v>
          </cell>
          <cell r="I18">
            <v>0</v>
          </cell>
          <cell r="J18">
            <v>0</v>
          </cell>
          <cell r="K18">
            <v>380000</v>
          </cell>
          <cell r="L18">
            <v>5</v>
          </cell>
        </row>
        <row r="19">
          <cell r="E19" t="str">
            <v>ŻNIN WAWRZYNKI</v>
          </cell>
          <cell r="F19">
            <v>100000</v>
          </cell>
          <cell r="G19">
            <v>70000</v>
          </cell>
          <cell r="H19">
            <v>2000</v>
          </cell>
          <cell r="I19">
            <v>178000</v>
          </cell>
          <cell r="J19">
            <v>0</v>
          </cell>
          <cell r="K19">
            <v>470000</v>
          </cell>
          <cell r="L19">
            <v>5</v>
          </cell>
        </row>
        <row r="23">
          <cell r="E23" t="str">
            <v>Obiekt</v>
          </cell>
          <cell r="F23" t="str">
            <v>MBP-mech</v>
          </cell>
          <cell r="G23" t="str">
            <v>MBP-biol</v>
          </cell>
          <cell r="H23" t="str">
            <v>Zielone</v>
          </cell>
          <cell r="I23" t="str">
            <v>Składowisko</v>
          </cell>
          <cell r="J23" t="str">
            <v>Spalarnia</v>
          </cell>
          <cell r="K23" t="str">
            <v>Zdolność</v>
          </cell>
          <cell r="L23" t="str">
            <v>Region</v>
          </cell>
        </row>
        <row r="24">
          <cell r="E24" t="str">
            <v>KAMIEŃ KRAJEŃSKI</v>
          </cell>
          <cell r="F24">
            <v>0</v>
          </cell>
          <cell r="G24">
            <v>0</v>
          </cell>
          <cell r="H24">
            <v>0</v>
          </cell>
          <cell r="I24">
            <v>168500</v>
          </cell>
          <cell r="J24">
            <v>0</v>
          </cell>
          <cell r="K24">
            <v>0</v>
          </cell>
          <cell r="L24">
            <v>1</v>
          </cell>
        </row>
        <row r="25">
          <cell r="E25" t="str">
            <v>NOWE</v>
          </cell>
          <cell r="F25">
            <v>0</v>
          </cell>
          <cell r="G25">
            <v>0</v>
          </cell>
          <cell r="H25">
            <v>0</v>
          </cell>
          <cell r="I25">
            <v>110000</v>
          </cell>
          <cell r="J25">
            <v>0</v>
          </cell>
          <cell r="K25">
            <v>0</v>
          </cell>
          <cell r="L25">
            <v>1</v>
          </cell>
        </row>
        <row r="26">
          <cell r="E26" t="str">
            <v>BRODNICA</v>
          </cell>
          <cell r="F26">
            <v>0</v>
          </cell>
          <cell r="G26">
            <v>0</v>
          </cell>
          <cell r="H26">
            <v>0</v>
          </cell>
          <cell r="I26">
            <v>277190</v>
          </cell>
          <cell r="J26">
            <v>0</v>
          </cell>
          <cell r="K26">
            <v>0</v>
          </cell>
          <cell r="L26">
            <v>3</v>
          </cell>
        </row>
        <row r="27">
          <cell r="E27" t="str">
            <v>STARY BRZEŚĆ</v>
          </cell>
          <cell r="F27">
            <v>0</v>
          </cell>
          <cell r="G27">
            <v>0</v>
          </cell>
          <cell r="H27">
            <v>0</v>
          </cell>
          <cell r="I27">
            <v>53938.43</v>
          </cell>
          <cell r="J27">
            <v>0</v>
          </cell>
          <cell r="K27">
            <v>0</v>
          </cell>
          <cell r="L27">
            <v>4</v>
          </cell>
        </row>
        <row r="28">
          <cell r="E28" t="str">
            <v>_SŁUŻEWO</v>
          </cell>
          <cell r="F28">
            <v>40000</v>
          </cell>
          <cell r="G28">
            <v>0</v>
          </cell>
          <cell r="H28">
            <v>0</v>
          </cell>
          <cell r="I28">
            <v>263445</v>
          </cell>
          <cell r="J28">
            <v>0</v>
          </cell>
          <cell r="K28">
            <v>189161.43618614262</v>
          </cell>
          <cell r="L28">
            <v>5</v>
          </cell>
        </row>
        <row r="29">
          <cell r="E29" t="str">
            <v>CORIMP BYDGOSZCZ</v>
          </cell>
          <cell r="F29">
            <v>60000</v>
          </cell>
          <cell r="G29">
            <v>15000</v>
          </cell>
          <cell r="H29">
            <v>0</v>
          </cell>
          <cell r="I29">
            <v>0</v>
          </cell>
          <cell r="J29">
            <v>0</v>
          </cell>
          <cell r="K29">
            <v>283742.15427921392</v>
          </cell>
          <cell r="L29">
            <v>5</v>
          </cell>
        </row>
      </sheetData>
      <sheetData sheetId="9">
        <row r="1">
          <cell r="A1" t="str">
            <v>POW_ID</v>
          </cell>
          <cell r="B1" t="str">
            <v>POWIAT</v>
          </cell>
        </row>
        <row r="2">
          <cell r="A2" t="str">
            <v>'0401</v>
          </cell>
          <cell r="B2" t="str">
            <v>ALEKSANDROWSKI</v>
          </cell>
        </row>
        <row r="3">
          <cell r="A3" t="str">
            <v>'0402</v>
          </cell>
          <cell r="B3" t="str">
            <v>BRODNICKI</v>
          </cell>
        </row>
        <row r="4">
          <cell r="A4" t="str">
            <v>'0403</v>
          </cell>
          <cell r="B4" t="str">
            <v>BYDGOSKI</v>
          </cell>
        </row>
        <row r="5">
          <cell r="A5" t="str">
            <v>'0404</v>
          </cell>
          <cell r="B5" t="str">
            <v>CHEŁMIŃSKI</v>
          </cell>
        </row>
        <row r="6">
          <cell r="A6" t="str">
            <v>'0405</v>
          </cell>
          <cell r="B6" t="str">
            <v>GOLUBSKO-DOBRZYŃSKI</v>
          </cell>
        </row>
        <row r="7">
          <cell r="A7" t="str">
            <v>'0406</v>
          </cell>
          <cell r="B7" t="str">
            <v>GRUDZIĄDZKI</v>
          </cell>
        </row>
        <row r="8">
          <cell r="A8" t="str">
            <v>'0407</v>
          </cell>
          <cell r="B8" t="str">
            <v>INOWROCŁAWSKI</v>
          </cell>
        </row>
        <row r="9">
          <cell r="A9" t="str">
            <v>'0408</v>
          </cell>
          <cell r="B9" t="str">
            <v>LIPNOWSKI</v>
          </cell>
        </row>
        <row r="10">
          <cell r="A10" t="str">
            <v>'0409</v>
          </cell>
          <cell r="B10" t="str">
            <v>MOGILEŃSKI</v>
          </cell>
        </row>
        <row r="11">
          <cell r="A11" t="str">
            <v>'0410</v>
          </cell>
          <cell r="B11" t="str">
            <v>NAKIELSKI</v>
          </cell>
        </row>
        <row r="12">
          <cell r="A12" t="str">
            <v>'0411</v>
          </cell>
          <cell r="B12" t="str">
            <v>RADZIEJOWSKI</v>
          </cell>
        </row>
        <row r="13">
          <cell r="A13" t="str">
            <v>'0412</v>
          </cell>
          <cell r="B13" t="str">
            <v>RYPIŃSKI</v>
          </cell>
        </row>
        <row r="14">
          <cell r="A14" t="str">
            <v>'0413</v>
          </cell>
          <cell r="B14" t="str">
            <v>SĘPOLEŃSKI</v>
          </cell>
        </row>
        <row r="15">
          <cell r="A15" t="str">
            <v>'0414</v>
          </cell>
          <cell r="B15" t="str">
            <v>ŚWIECKI</v>
          </cell>
        </row>
        <row r="16">
          <cell r="A16" t="str">
            <v>'0415</v>
          </cell>
          <cell r="B16" t="str">
            <v>TORUŃSKI</v>
          </cell>
        </row>
        <row r="17">
          <cell r="A17" t="str">
            <v>'0416</v>
          </cell>
          <cell r="B17" t="str">
            <v>TUCHOLSKI</v>
          </cell>
        </row>
        <row r="18">
          <cell r="A18" t="str">
            <v>'0417</v>
          </cell>
          <cell r="B18" t="str">
            <v>WĄBRZESKI</v>
          </cell>
        </row>
        <row r="19">
          <cell r="A19" t="str">
            <v>'0418</v>
          </cell>
          <cell r="B19" t="str">
            <v>WŁOCŁAWSKI</v>
          </cell>
        </row>
        <row r="20">
          <cell r="A20" t="str">
            <v>'0419</v>
          </cell>
          <cell r="B20" t="str">
            <v>ŻNIŃSKI</v>
          </cell>
        </row>
        <row r="21">
          <cell r="A21" t="str">
            <v>'0461</v>
          </cell>
          <cell r="B21" t="str">
            <v>BYDGOSZCZ</v>
          </cell>
        </row>
        <row r="22">
          <cell r="A22" t="str">
            <v>'0462</v>
          </cell>
          <cell r="B22" t="str">
            <v>GRUDZIĄDZ</v>
          </cell>
        </row>
        <row r="23">
          <cell r="A23" t="str">
            <v>'0463</v>
          </cell>
          <cell r="B23" t="str">
            <v>TORUŃ</v>
          </cell>
        </row>
        <row r="24">
          <cell r="A24" t="str">
            <v>'0464</v>
          </cell>
          <cell r="B24" t="str">
            <v>WŁOCŁAWEK</v>
          </cell>
        </row>
      </sheetData>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POK"/>
      <sheetName val="zastępcze"/>
      <sheetName val="składowiska"/>
      <sheetName val="Regiony"/>
      <sheetName val="Powiaty"/>
      <sheetName val="Legenda"/>
      <sheetName val="Zest region"/>
      <sheetName val="Gminy"/>
      <sheetName val="prog odpady"/>
      <sheetName val="odzysk"/>
      <sheetName val="ZESTAWIENIA"/>
    </sheetNames>
    <sheetDataSet>
      <sheetData sheetId="0"/>
      <sheetData sheetId="1"/>
      <sheetData sheetId="2"/>
      <sheetData sheetId="3"/>
      <sheetData sheetId="4"/>
      <sheetData sheetId="5"/>
      <sheetData sheetId="6"/>
      <sheetData sheetId="7">
        <row r="6">
          <cell r="A6" t="str">
            <v>Nazwa gminy</v>
          </cell>
          <cell r="B6" t="str">
            <v>GM_ID</v>
          </cell>
          <cell r="C6" t="str">
            <v>Typ</v>
          </cell>
          <cell r="D6" t="str">
            <v>Typ 2</v>
          </cell>
          <cell r="E6" t="str">
            <v>POW_ID</v>
          </cell>
          <cell r="F6" t="str">
            <v>Powiat</v>
          </cell>
          <cell r="G6" t="str">
            <v>gminy</v>
          </cell>
          <cell r="H6" t="str">
            <v>Ludność</v>
          </cell>
          <cell r="I6" t="str">
            <v>Ilość odpadów</v>
          </cell>
          <cell r="J6" t="str">
            <v>Region</v>
          </cell>
        </row>
        <row r="7">
          <cell r="A7" t="str">
            <v>Koronowo - obszar wiejski</v>
          </cell>
          <cell r="B7" t="str">
            <v>'040304</v>
          </cell>
          <cell r="C7">
            <v>5</v>
          </cell>
          <cell r="D7">
            <v>2</v>
          </cell>
          <cell r="E7" t="str">
            <v>'0403</v>
          </cell>
          <cell r="F7" t="str">
            <v>BYDGOSKI</v>
          </cell>
          <cell r="G7" t="str">
            <v>Koronowo - obszar wiejski</v>
          </cell>
          <cell r="H7">
            <v>12719</v>
          </cell>
          <cell r="I7">
            <v>2289.42</v>
          </cell>
          <cell r="J7">
            <v>1</v>
          </cell>
        </row>
        <row r="8">
          <cell r="A8" t="str">
            <v>Koronowo - miasto</v>
          </cell>
          <cell r="B8" t="str">
            <v>'040304</v>
          </cell>
          <cell r="C8">
            <v>4</v>
          </cell>
          <cell r="D8">
            <v>1</v>
          </cell>
          <cell r="E8" t="str">
            <v>'0403</v>
          </cell>
          <cell r="F8" t="str">
            <v>BYDGOSKI</v>
          </cell>
          <cell r="G8" t="str">
            <v>Koronowo - miasto</v>
          </cell>
          <cell r="H8">
            <v>11029</v>
          </cell>
          <cell r="I8">
            <v>2757.25</v>
          </cell>
          <cell r="J8">
            <v>1</v>
          </cell>
        </row>
        <row r="9">
          <cell r="A9" t="str">
            <v>Kamień Krajeński</v>
          </cell>
          <cell r="B9" t="str">
            <v>'041301</v>
          </cell>
          <cell r="C9">
            <v>3</v>
          </cell>
          <cell r="D9">
            <v>0</v>
          </cell>
          <cell r="E9" t="str">
            <v>'0413</v>
          </cell>
          <cell r="F9" t="str">
            <v>SĘPOLEŃSKI</v>
          </cell>
          <cell r="G9" t="str">
            <v>gmina Kamień Krajeński</v>
          </cell>
          <cell r="I9">
            <v>0</v>
          </cell>
          <cell r="J9">
            <v>1</v>
          </cell>
        </row>
        <row r="10">
          <cell r="A10" t="str">
            <v>Sępólno Krajeńskie</v>
          </cell>
          <cell r="B10" t="str">
            <v>'041302</v>
          </cell>
          <cell r="C10">
            <v>3</v>
          </cell>
          <cell r="D10">
            <v>0</v>
          </cell>
          <cell r="E10" t="str">
            <v>'0413</v>
          </cell>
          <cell r="F10" t="str">
            <v>SĘPOLEŃSKI</v>
          </cell>
          <cell r="G10" t="str">
            <v>gmina Sępólno Krajeńskie</v>
          </cell>
          <cell r="I10">
            <v>0</v>
          </cell>
          <cell r="J10">
            <v>1</v>
          </cell>
        </row>
        <row r="11">
          <cell r="A11" t="str">
            <v>Więcbork</v>
          </cell>
          <cell r="B11" t="str">
            <v>'041304</v>
          </cell>
          <cell r="C11">
            <v>3</v>
          </cell>
          <cell r="D11">
            <v>0</v>
          </cell>
          <cell r="E11" t="str">
            <v>'0413</v>
          </cell>
          <cell r="F11" t="str">
            <v>SĘPOLEŃSKI</v>
          </cell>
          <cell r="G11" t="str">
            <v>gmina Więcbork</v>
          </cell>
          <cell r="I11">
            <v>0</v>
          </cell>
          <cell r="J11">
            <v>1</v>
          </cell>
        </row>
        <row r="12">
          <cell r="A12" t="str">
            <v>Kamień Krajeński - miasto</v>
          </cell>
          <cell r="B12" t="str">
            <v>'041301</v>
          </cell>
          <cell r="C12">
            <v>4</v>
          </cell>
          <cell r="D12">
            <v>1</v>
          </cell>
          <cell r="E12" t="str">
            <v>'0413</v>
          </cell>
          <cell r="F12" t="str">
            <v>SĘPOLEŃSKI</v>
          </cell>
          <cell r="G12" t="str">
            <v>Kamień Krajeński - miasto</v>
          </cell>
          <cell r="H12">
            <v>2344</v>
          </cell>
          <cell r="I12">
            <v>586</v>
          </cell>
          <cell r="J12">
            <v>1</v>
          </cell>
        </row>
        <row r="13">
          <cell r="A13" t="str">
            <v>Kamień Krajeński - obszar wiejski</v>
          </cell>
          <cell r="B13" t="str">
            <v>'041301</v>
          </cell>
          <cell r="C13">
            <v>5</v>
          </cell>
          <cell r="D13">
            <v>2</v>
          </cell>
          <cell r="E13" t="str">
            <v>'0413</v>
          </cell>
          <cell r="F13" t="str">
            <v>SĘPOLEŃSKI</v>
          </cell>
          <cell r="G13" t="str">
            <v>Kamień Krajeński - obszar wiejski</v>
          </cell>
          <cell r="H13">
            <v>4539</v>
          </cell>
          <cell r="I13">
            <v>817.02</v>
          </cell>
          <cell r="J13">
            <v>1</v>
          </cell>
        </row>
        <row r="14">
          <cell r="A14" t="str">
            <v>Sośno</v>
          </cell>
          <cell r="B14" t="str">
            <v>'041303</v>
          </cell>
          <cell r="C14">
            <v>2</v>
          </cell>
          <cell r="D14">
            <v>2</v>
          </cell>
          <cell r="E14" t="str">
            <v>'0413</v>
          </cell>
          <cell r="F14" t="str">
            <v>SĘPOLEŃSKI</v>
          </cell>
          <cell r="G14" t="str">
            <v>gmina Sośno</v>
          </cell>
          <cell r="H14">
            <v>5089</v>
          </cell>
          <cell r="I14">
            <v>916.02</v>
          </cell>
          <cell r="J14">
            <v>1</v>
          </cell>
        </row>
        <row r="15">
          <cell r="A15" t="str">
            <v>Sępólno Krajeńskie - obszar wiejski</v>
          </cell>
          <cell r="B15" t="str">
            <v>'041302</v>
          </cell>
          <cell r="C15">
            <v>5</v>
          </cell>
          <cell r="D15">
            <v>2</v>
          </cell>
          <cell r="E15" t="str">
            <v>'0413</v>
          </cell>
          <cell r="F15" t="str">
            <v>SĘPOLEŃSKI</v>
          </cell>
          <cell r="G15" t="str">
            <v>Sępólno Krajeńskie - obszar wiejski</v>
          </cell>
          <cell r="H15">
            <v>6844</v>
          </cell>
          <cell r="I15">
            <v>1231.92</v>
          </cell>
          <cell r="J15">
            <v>1</v>
          </cell>
        </row>
        <row r="16">
          <cell r="A16" t="str">
            <v>Więcbork - obszar wiejski</v>
          </cell>
          <cell r="B16" t="str">
            <v>'041304</v>
          </cell>
          <cell r="C16">
            <v>5</v>
          </cell>
          <cell r="D16">
            <v>2</v>
          </cell>
          <cell r="E16" t="str">
            <v>'0413</v>
          </cell>
          <cell r="F16" t="str">
            <v>SĘPOLEŃSKI</v>
          </cell>
          <cell r="G16" t="str">
            <v>Więcbork - obszar wiejski</v>
          </cell>
          <cell r="H16">
            <v>7285</v>
          </cell>
          <cell r="I16">
            <v>1311.3</v>
          </cell>
          <cell r="J16">
            <v>1</v>
          </cell>
        </row>
        <row r="17">
          <cell r="A17" t="str">
            <v>Więcbork - miasto</v>
          </cell>
          <cell r="B17" t="str">
            <v>'041304</v>
          </cell>
          <cell r="C17">
            <v>4</v>
          </cell>
          <cell r="D17">
            <v>1</v>
          </cell>
          <cell r="E17" t="str">
            <v>'0413</v>
          </cell>
          <cell r="F17" t="str">
            <v>SĘPOLEŃSKI</v>
          </cell>
          <cell r="G17" t="str">
            <v>Więcbork - miasto</v>
          </cell>
          <cell r="H17">
            <v>5813</v>
          </cell>
          <cell r="I17">
            <v>1453.25</v>
          </cell>
          <cell r="J17">
            <v>1</v>
          </cell>
        </row>
        <row r="18">
          <cell r="A18" t="str">
            <v>Sępólno Krajeńskie - miasto</v>
          </cell>
          <cell r="B18" t="str">
            <v>'041302</v>
          </cell>
          <cell r="C18">
            <v>4</v>
          </cell>
          <cell r="D18">
            <v>1</v>
          </cell>
          <cell r="E18" t="str">
            <v>'0413</v>
          </cell>
          <cell r="F18" t="str">
            <v>SĘPOLEŃSKI</v>
          </cell>
          <cell r="G18" t="str">
            <v>Sępólno Krajeńskie - miasto</v>
          </cell>
          <cell r="H18">
            <v>9102</v>
          </cell>
          <cell r="I18">
            <v>2275.5</v>
          </cell>
          <cell r="J18">
            <v>1</v>
          </cell>
        </row>
        <row r="19">
          <cell r="A19" t="str">
            <v>Świecie</v>
          </cell>
          <cell r="B19" t="str">
            <v>'041409</v>
          </cell>
          <cell r="C19">
            <v>3</v>
          </cell>
          <cell r="D19">
            <v>0</v>
          </cell>
          <cell r="E19" t="str">
            <v>'0414</v>
          </cell>
          <cell r="F19" t="str">
            <v>ŚWIECKI</v>
          </cell>
          <cell r="G19" t="str">
            <v>gmina Świecie</v>
          </cell>
          <cell r="I19">
            <v>0</v>
          </cell>
          <cell r="J19">
            <v>1</v>
          </cell>
        </row>
        <row r="20">
          <cell r="A20" t="str">
            <v>Świekatowo</v>
          </cell>
          <cell r="B20" t="str">
            <v>'041410</v>
          </cell>
          <cell r="C20">
            <v>2</v>
          </cell>
          <cell r="D20">
            <v>2</v>
          </cell>
          <cell r="E20" t="str">
            <v>'0414</v>
          </cell>
          <cell r="F20" t="str">
            <v>ŚWIECKI</v>
          </cell>
          <cell r="G20" t="str">
            <v>gmina Świekatowo</v>
          </cell>
          <cell r="H20">
            <v>3506</v>
          </cell>
          <cell r="I20">
            <v>631.08000000000004</v>
          </cell>
          <cell r="J20">
            <v>1</v>
          </cell>
        </row>
        <row r="21">
          <cell r="A21" t="str">
            <v>Lniano</v>
          </cell>
          <cell r="B21" t="str">
            <v>'041405</v>
          </cell>
          <cell r="C21">
            <v>2</v>
          </cell>
          <cell r="D21">
            <v>2</v>
          </cell>
          <cell r="E21" t="str">
            <v>'0414</v>
          </cell>
          <cell r="F21" t="str">
            <v>ŚWIECKI</v>
          </cell>
          <cell r="G21" t="str">
            <v>gmina Lniano</v>
          </cell>
          <cell r="H21">
            <v>4151</v>
          </cell>
          <cell r="I21">
            <v>747.18</v>
          </cell>
          <cell r="J21">
            <v>1</v>
          </cell>
        </row>
        <row r="22">
          <cell r="A22" t="str">
            <v>Nowe - obszar wiejski</v>
          </cell>
          <cell r="B22" t="str">
            <v>'041406</v>
          </cell>
          <cell r="C22">
            <v>5</v>
          </cell>
          <cell r="D22">
            <v>2</v>
          </cell>
          <cell r="E22" t="str">
            <v>'0414</v>
          </cell>
          <cell r="F22" t="str">
            <v>ŚWIECKI</v>
          </cell>
          <cell r="G22" t="str">
            <v>Nowe - obszar wiejski</v>
          </cell>
          <cell r="H22">
            <v>4483</v>
          </cell>
          <cell r="I22">
            <v>806.94</v>
          </cell>
          <cell r="J22">
            <v>1</v>
          </cell>
        </row>
        <row r="23">
          <cell r="A23" t="str">
            <v>Drzycim</v>
          </cell>
          <cell r="B23" t="str">
            <v>'041403</v>
          </cell>
          <cell r="C23">
            <v>2</v>
          </cell>
          <cell r="D23">
            <v>2</v>
          </cell>
          <cell r="E23" t="str">
            <v>'0414</v>
          </cell>
          <cell r="F23" t="str">
            <v>ŚWIECKI</v>
          </cell>
          <cell r="G23" t="str">
            <v>gmina Drzycim</v>
          </cell>
          <cell r="H23">
            <v>5011</v>
          </cell>
          <cell r="I23">
            <v>901.98</v>
          </cell>
          <cell r="J23">
            <v>1</v>
          </cell>
        </row>
        <row r="24">
          <cell r="A24" t="str">
            <v>Bukowiec</v>
          </cell>
          <cell r="B24" t="str">
            <v>'041401</v>
          </cell>
          <cell r="C24">
            <v>2</v>
          </cell>
          <cell r="D24">
            <v>2</v>
          </cell>
          <cell r="E24" t="str">
            <v>'0414</v>
          </cell>
          <cell r="F24" t="str">
            <v>ŚWIECKI</v>
          </cell>
          <cell r="G24" t="str">
            <v>gmina Bukowiec</v>
          </cell>
          <cell r="H24">
            <v>5198</v>
          </cell>
          <cell r="I24">
            <v>935.64</v>
          </cell>
          <cell r="J24">
            <v>1</v>
          </cell>
        </row>
        <row r="25">
          <cell r="A25" t="str">
            <v>Osie</v>
          </cell>
          <cell r="B25" t="str">
            <v>'041407</v>
          </cell>
          <cell r="C25">
            <v>2</v>
          </cell>
          <cell r="D25">
            <v>2</v>
          </cell>
          <cell r="E25" t="str">
            <v>'0414</v>
          </cell>
          <cell r="F25" t="str">
            <v>ŚWIECKI</v>
          </cell>
          <cell r="G25" t="str">
            <v>gmina Osie</v>
          </cell>
          <cell r="H25">
            <v>5356</v>
          </cell>
          <cell r="I25">
            <v>964.08</v>
          </cell>
          <cell r="J25">
            <v>1</v>
          </cell>
        </row>
        <row r="26">
          <cell r="A26" t="str">
            <v>Świecie - obszar wiejski</v>
          </cell>
          <cell r="B26" t="str">
            <v>'041409</v>
          </cell>
          <cell r="C26">
            <v>5</v>
          </cell>
          <cell r="D26">
            <v>2</v>
          </cell>
          <cell r="E26" t="str">
            <v>'0414</v>
          </cell>
          <cell r="F26" t="str">
            <v>ŚWIECKI</v>
          </cell>
          <cell r="G26" t="str">
            <v>Świecie - obszar wiejski</v>
          </cell>
          <cell r="H26">
            <v>7621</v>
          </cell>
          <cell r="I26">
            <v>1371.78</v>
          </cell>
          <cell r="J26">
            <v>1</v>
          </cell>
        </row>
        <row r="27">
          <cell r="A27" t="str">
            <v>Jeżewo</v>
          </cell>
          <cell r="B27" t="str">
            <v>'041404</v>
          </cell>
          <cell r="C27">
            <v>2</v>
          </cell>
          <cell r="D27">
            <v>2</v>
          </cell>
          <cell r="E27" t="str">
            <v>'0414</v>
          </cell>
          <cell r="F27" t="str">
            <v>ŚWIECKI</v>
          </cell>
          <cell r="G27" t="str">
            <v>gmina Jeżewo</v>
          </cell>
          <cell r="H27">
            <v>7897</v>
          </cell>
          <cell r="I27">
            <v>1421.46</v>
          </cell>
          <cell r="J27">
            <v>1</v>
          </cell>
        </row>
        <row r="28">
          <cell r="A28" t="str">
            <v>Nowe - miasto</v>
          </cell>
          <cell r="B28" t="str">
            <v>'041406</v>
          </cell>
          <cell r="C28">
            <v>4</v>
          </cell>
          <cell r="D28">
            <v>1</v>
          </cell>
          <cell r="E28" t="str">
            <v>'0414</v>
          </cell>
          <cell r="F28" t="str">
            <v>ŚWIECKI</v>
          </cell>
          <cell r="G28" t="str">
            <v>Nowe - miasto</v>
          </cell>
          <cell r="H28">
            <v>6104</v>
          </cell>
          <cell r="I28">
            <v>1526</v>
          </cell>
          <cell r="J28">
            <v>1</v>
          </cell>
        </row>
        <row r="29">
          <cell r="A29" t="str">
            <v>Pruszcz</v>
          </cell>
          <cell r="B29" t="str">
            <v>'041408</v>
          </cell>
          <cell r="C29">
            <v>2</v>
          </cell>
          <cell r="D29">
            <v>2</v>
          </cell>
          <cell r="E29" t="str">
            <v>'0414</v>
          </cell>
          <cell r="F29" t="str">
            <v>ŚWIECKI</v>
          </cell>
          <cell r="G29" t="str">
            <v>gmina Pruszcz</v>
          </cell>
          <cell r="H29">
            <v>9240</v>
          </cell>
          <cell r="I29">
            <v>1663.2</v>
          </cell>
          <cell r="J29">
            <v>1</v>
          </cell>
        </row>
        <row r="30">
          <cell r="A30" t="str">
            <v>Świecie - miasto</v>
          </cell>
          <cell r="B30" t="str">
            <v>'041409</v>
          </cell>
          <cell r="C30">
            <v>4</v>
          </cell>
          <cell r="D30">
            <v>1</v>
          </cell>
          <cell r="E30" t="str">
            <v>'0414</v>
          </cell>
          <cell r="F30" t="str">
            <v>ŚWIECKI</v>
          </cell>
          <cell r="G30" t="str">
            <v>Świecie - miasto</v>
          </cell>
          <cell r="H30">
            <v>25656</v>
          </cell>
          <cell r="I30">
            <v>6414</v>
          </cell>
          <cell r="J30">
            <v>1</v>
          </cell>
        </row>
        <row r="31">
          <cell r="A31" t="str">
            <v>Tuchola</v>
          </cell>
          <cell r="B31" t="str">
            <v>'041606</v>
          </cell>
          <cell r="C31">
            <v>3</v>
          </cell>
          <cell r="D31">
            <v>0</v>
          </cell>
          <cell r="E31" t="str">
            <v>'0416</v>
          </cell>
          <cell r="F31" t="str">
            <v>TUCHOLSKI</v>
          </cell>
          <cell r="G31" t="str">
            <v>gmina Tuchola</v>
          </cell>
          <cell r="I31">
            <v>0</v>
          </cell>
          <cell r="J31">
            <v>1</v>
          </cell>
        </row>
        <row r="32">
          <cell r="A32" t="str">
            <v>Kęsowo</v>
          </cell>
          <cell r="B32" t="str">
            <v>'041603</v>
          </cell>
          <cell r="C32">
            <v>2</v>
          </cell>
          <cell r="D32">
            <v>2</v>
          </cell>
          <cell r="E32" t="str">
            <v>'0416</v>
          </cell>
          <cell r="F32" t="str">
            <v>TUCHOLSKI</v>
          </cell>
          <cell r="G32" t="str">
            <v>gmina Kęsowo</v>
          </cell>
          <cell r="H32">
            <v>4439</v>
          </cell>
          <cell r="I32">
            <v>799.02</v>
          </cell>
          <cell r="J32">
            <v>1</v>
          </cell>
        </row>
        <row r="33">
          <cell r="A33" t="str">
            <v>Gostycyn</v>
          </cell>
          <cell r="B33" t="str">
            <v>'041602</v>
          </cell>
          <cell r="C33">
            <v>2</v>
          </cell>
          <cell r="D33">
            <v>2</v>
          </cell>
          <cell r="E33" t="str">
            <v>'0416</v>
          </cell>
          <cell r="F33" t="str">
            <v>TUCHOLSKI</v>
          </cell>
          <cell r="G33" t="str">
            <v>gmina Gostycyn</v>
          </cell>
          <cell r="H33">
            <v>5195</v>
          </cell>
          <cell r="I33">
            <v>935.1</v>
          </cell>
          <cell r="J33">
            <v>1</v>
          </cell>
        </row>
        <row r="34">
          <cell r="A34" t="str">
            <v>Śliwice</v>
          </cell>
          <cell r="B34" t="str">
            <v>'041605</v>
          </cell>
          <cell r="C34">
            <v>2</v>
          </cell>
          <cell r="D34">
            <v>2</v>
          </cell>
          <cell r="E34" t="str">
            <v>'0416</v>
          </cell>
          <cell r="F34" t="str">
            <v>TUCHOLSKI</v>
          </cell>
          <cell r="G34" t="str">
            <v>gmina Śliwice</v>
          </cell>
          <cell r="H34">
            <v>5465</v>
          </cell>
          <cell r="I34">
            <v>983.7</v>
          </cell>
          <cell r="J34">
            <v>1</v>
          </cell>
        </row>
        <row r="35">
          <cell r="A35" t="str">
            <v>Lubiewo</v>
          </cell>
          <cell r="B35" t="str">
            <v>'041604</v>
          </cell>
          <cell r="C35">
            <v>2</v>
          </cell>
          <cell r="D35">
            <v>2</v>
          </cell>
          <cell r="E35" t="str">
            <v>'0416</v>
          </cell>
          <cell r="F35" t="str">
            <v>TUCHOLSKI</v>
          </cell>
          <cell r="G35" t="str">
            <v>gmina Lubiewo</v>
          </cell>
          <cell r="H35">
            <v>5794</v>
          </cell>
          <cell r="I35">
            <v>1042.92</v>
          </cell>
          <cell r="J35">
            <v>1</v>
          </cell>
        </row>
        <row r="36">
          <cell r="A36" t="str">
            <v>Tuchola - obszar wiejski</v>
          </cell>
          <cell r="B36" t="str">
            <v>'041606</v>
          </cell>
          <cell r="C36">
            <v>5</v>
          </cell>
          <cell r="D36">
            <v>2</v>
          </cell>
          <cell r="E36" t="str">
            <v>'0416</v>
          </cell>
          <cell r="F36" t="str">
            <v>TUCHOLSKI</v>
          </cell>
          <cell r="G36" t="str">
            <v>Tuchola - obszar wiejski</v>
          </cell>
          <cell r="H36">
            <v>6320</v>
          </cell>
          <cell r="I36">
            <v>1137.5999999999999</v>
          </cell>
          <cell r="J36">
            <v>1</v>
          </cell>
        </row>
        <row r="37">
          <cell r="A37" t="str">
            <v>Cekcyn</v>
          </cell>
          <cell r="B37" t="str">
            <v>'041601</v>
          </cell>
          <cell r="C37">
            <v>2</v>
          </cell>
          <cell r="D37">
            <v>2</v>
          </cell>
          <cell r="E37" t="str">
            <v>'0416</v>
          </cell>
          <cell r="F37" t="str">
            <v>TUCHOLSKI</v>
          </cell>
          <cell r="G37" t="str">
            <v>gmina Cekcyn</v>
          </cell>
          <cell r="H37">
            <v>6588</v>
          </cell>
          <cell r="I37">
            <v>1185.8399999999999</v>
          </cell>
          <cell r="J37">
            <v>1</v>
          </cell>
        </row>
        <row r="38">
          <cell r="A38" t="str">
            <v>Tuchola - miasto</v>
          </cell>
          <cell r="B38" t="str">
            <v>'041606</v>
          </cell>
          <cell r="C38">
            <v>4</v>
          </cell>
          <cell r="D38">
            <v>1</v>
          </cell>
          <cell r="E38" t="str">
            <v>'0416</v>
          </cell>
          <cell r="F38" t="str">
            <v>TUCHOLSKI</v>
          </cell>
          <cell r="G38" t="str">
            <v>Tuchola - miasto</v>
          </cell>
          <cell r="H38">
            <v>13886</v>
          </cell>
          <cell r="I38">
            <v>3471.5</v>
          </cell>
          <cell r="J38">
            <v>1</v>
          </cell>
        </row>
        <row r="39">
          <cell r="A39" t="str">
            <v>miasto Grudziądz</v>
          </cell>
          <cell r="B39" t="str">
            <v>'046201</v>
          </cell>
          <cell r="C39">
            <v>1</v>
          </cell>
          <cell r="D39">
            <v>1</v>
          </cell>
          <cell r="E39" t="str">
            <v>'0462</v>
          </cell>
          <cell r="F39" t="str">
            <v>GRUDZIĄDZ</v>
          </cell>
          <cell r="G39" t="str">
            <v>Grudziądz</v>
          </cell>
          <cell r="H39">
            <v>98757</v>
          </cell>
          <cell r="I39">
            <v>32589.81</v>
          </cell>
          <cell r="J39">
            <v>2</v>
          </cell>
        </row>
        <row r="40">
          <cell r="A40" t="str">
            <v>Łasin</v>
          </cell>
          <cell r="B40" t="str">
            <v>'040603</v>
          </cell>
          <cell r="C40">
            <v>3</v>
          </cell>
          <cell r="D40">
            <v>0</v>
          </cell>
          <cell r="E40" t="str">
            <v>'0406</v>
          </cell>
          <cell r="F40" t="str">
            <v>GRUDZIĄDZKI</v>
          </cell>
          <cell r="G40" t="str">
            <v>gmina Łasin</v>
          </cell>
          <cell r="I40">
            <v>0</v>
          </cell>
          <cell r="J40">
            <v>2</v>
          </cell>
        </row>
        <row r="41">
          <cell r="A41" t="str">
            <v>Radzyń Chełmiński</v>
          </cell>
          <cell r="B41" t="str">
            <v>'040604</v>
          </cell>
          <cell r="C41">
            <v>3</v>
          </cell>
          <cell r="D41">
            <v>0</v>
          </cell>
          <cell r="E41" t="str">
            <v>'0406</v>
          </cell>
          <cell r="F41" t="str">
            <v>GRUDZIĄDZKI</v>
          </cell>
          <cell r="G41" t="str">
            <v>gmina Radzyń Chełmiński</v>
          </cell>
          <cell r="I41">
            <v>0</v>
          </cell>
          <cell r="J41">
            <v>2</v>
          </cell>
        </row>
        <row r="42">
          <cell r="A42" t="str">
            <v>Rogóźno</v>
          </cell>
          <cell r="B42" t="str">
            <v>'040605</v>
          </cell>
          <cell r="C42">
            <v>2</v>
          </cell>
          <cell r="D42">
            <v>2</v>
          </cell>
          <cell r="E42" t="str">
            <v>'0406</v>
          </cell>
          <cell r="F42" t="str">
            <v>GRUDZIĄDZKI</v>
          </cell>
          <cell r="G42" t="str">
            <v>gmina Rogóźno</v>
          </cell>
          <cell r="H42">
            <v>4143</v>
          </cell>
          <cell r="I42">
            <v>745.74</v>
          </cell>
          <cell r="J42">
            <v>2</v>
          </cell>
        </row>
        <row r="43">
          <cell r="A43" t="str">
            <v>Świecie nad Osą</v>
          </cell>
          <cell r="B43" t="str">
            <v>'040606</v>
          </cell>
          <cell r="C43">
            <v>2</v>
          </cell>
          <cell r="D43">
            <v>2</v>
          </cell>
          <cell r="E43" t="str">
            <v>'0406</v>
          </cell>
          <cell r="F43" t="str">
            <v>GRUDZIĄDZKI</v>
          </cell>
          <cell r="G43" t="str">
            <v>gmina Świecie nad Osą</v>
          </cell>
          <cell r="H43">
            <v>4285</v>
          </cell>
          <cell r="I43">
            <v>771.3</v>
          </cell>
          <cell r="J43">
            <v>2</v>
          </cell>
        </row>
        <row r="44">
          <cell r="A44" t="str">
            <v>Łasin - miasto</v>
          </cell>
          <cell r="B44" t="str">
            <v>'040603</v>
          </cell>
          <cell r="C44">
            <v>4</v>
          </cell>
          <cell r="D44">
            <v>1</v>
          </cell>
          <cell r="E44" t="str">
            <v>'0406</v>
          </cell>
          <cell r="F44" t="str">
            <v>GRUDZIĄDZKI</v>
          </cell>
          <cell r="G44" t="str">
            <v>Łasin - miasto</v>
          </cell>
          <cell r="H44">
            <v>3266</v>
          </cell>
          <cell r="I44">
            <v>816.5</v>
          </cell>
          <cell r="J44">
            <v>2</v>
          </cell>
        </row>
        <row r="45">
          <cell r="A45" t="str">
            <v>Łasin - obszar wiejski</v>
          </cell>
          <cell r="B45" t="str">
            <v>'040603</v>
          </cell>
          <cell r="C45">
            <v>5</v>
          </cell>
          <cell r="D45">
            <v>2</v>
          </cell>
          <cell r="E45" t="str">
            <v>'0406</v>
          </cell>
          <cell r="F45" t="str">
            <v>GRUDZIĄDZKI</v>
          </cell>
          <cell r="G45" t="str">
            <v>Łasin - obszar wiejski</v>
          </cell>
          <cell r="H45">
            <v>4865</v>
          </cell>
          <cell r="I45">
            <v>875.7</v>
          </cell>
          <cell r="J45">
            <v>2</v>
          </cell>
        </row>
        <row r="46">
          <cell r="A46" t="str">
            <v>Gruta</v>
          </cell>
          <cell r="B46" t="str">
            <v>'040602</v>
          </cell>
          <cell r="C46">
            <v>2</v>
          </cell>
          <cell r="D46">
            <v>2</v>
          </cell>
          <cell r="E46" t="str">
            <v>'0406</v>
          </cell>
          <cell r="F46" t="str">
            <v>GRUDZIĄDZKI</v>
          </cell>
          <cell r="G46" t="str">
            <v>gmina Gruta</v>
          </cell>
          <cell r="H46">
            <v>6452</v>
          </cell>
          <cell r="I46">
            <v>1161.3599999999999</v>
          </cell>
          <cell r="J46">
            <v>2</v>
          </cell>
        </row>
        <row r="47">
          <cell r="A47" t="str">
            <v>Grudziądz</v>
          </cell>
          <cell r="B47" t="str">
            <v>'040601</v>
          </cell>
          <cell r="C47">
            <v>2</v>
          </cell>
          <cell r="D47">
            <v>2</v>
          </cell>
          <cell r="E47" t="str">
            <v>'0406</v>
          </cell>
          <cell r="F47" t="str">
            <v>GRUDZIĄDZKI</v>
          </cell>
          <cell r="G47" t="str">
            <v>gmina Grudziądz (gmina wiejska)</v>
          </cell>
          <cell r="H47">
            <v>10915</v>
          </cell>
          <cell r="I47">
            <v>1964.7</v>
          </cell>
          <cell r="J47">
            <v>2</v>
          </cell>
        </row>
        <row r="48">
          <cell r="A48" t="str">
            <v>Radzyń Chełmiński - miasto</v>
          </cell>
          <cell r="B48" t="str">
            <v>'040604</v>
          </cell>
          <cell r="C48">
            <v>4</v>
          </cell>
          <cell r="D48">
            <v>1</v>
          </cell>
          <cell r="E48" t="str">
            <v>'0406</v>
          </cell>
          <cell r="F48" t="str">
            <v>GRUDZIĄDZKI</v>
          </cell>
          <cell r="G48" t="str">
            <v>Radzyń Chełmiński - miasto</v>
          </cell>
          <cell r="H48">
            <v>1891</v>
          </cell>
          <cell r="I48">
            <v>472.75</v>
          </cell>
          <cell r="J48">
            <v>2</v>
          </cell>
        </row>
        <row r="49">
          <cell r="A49" t="str">
            <v>Radzyń Chełmiński - obszar wiejski</v>
          </cell>
          <cell r="B49" t="str">
            <v>'040604</v>
          </cell>
          <cell r="C49">
            <v>5</v>
          </cell>
          <cell r="D49">
            <v>2</v>
          </cell>
          <cell r="E49" t="str">
            <v>'0406</v>
          </cell>
          <cell r="F49" t="str">
            <v>GRUDZIĄDZKI</v>
          </cell>
          <cell r="G49" t="str">
            <v>Radzyń Chełmiński - obszar wiejski</v>
          </cell>
          <cell r="H49">
            <v>2990</v>
          </cell>
          <cell r="I49">
            <v>538.20000000000005</v>
          </cell>
          <cell r="J49">
            <v>2</v>
          </cell>
        </row>
        <row r="50">
          <cell r="A50" t="str">
            <v>Nowe</v>
          </cell>
          <cell r="B50" t="str">
            <v>'041406</v>
          </cell>
          <cell r="C50">
            <v>3</v>
          </cell>
          <cell r="D50">
            <v>0</v>
          </cell>
          <cell r="E50" t="str">
            <v>'0414</v>
          </cell>
          <cell r="F50" t="str">
            <v>ŚWIECKI</v>
          </cell>
          <cell r="G50" t="str">
            <v>gmina Nowe</v>
          </cell>
          <cell r="I50">
            <v>0</v>
          </cell>
          <cell r="J50">
            <v>2</v>
          </cell>
        </row>
        <row r="51">
          <cell r="A51" t="str">
            <v>Warlubie</v>
          </cell>
          <cell r="B51" t="str">
            <v>'041411</v>
          </cell>
          <cell r="C51">
            <v>2</v>
          </cell>
          <cell r="D51">
            <v>2</v>
          </cell>
          <cell r="E51" t="str">
            <v>'0414</v>
          </cell>
          <cell r="F51" t="str">
            <v>ŚWIECKI</v>
          </cell>
          <cell r="G51" t="str">
            <v>gmina Warlubie</v>
          </cell>
          <cell r="H51">
            <v>6623</v>
          </cell>
          <cell r="I51">
            <v>1192.1400000000001</v>
          </cell>
          <cell r="J51">
            <v>2</v>
          </cell>
        </row>
        <row r="52">
          <cell r="A52" t="str">
            <v>Dragacz</v>
          </cell>
          <cell r="B52" t="str">
            <v>'041402</v>
          </cell>
          <cell r="C52">
            <v>2</v>
          </cell>
          <cell r="D52">
            <v>2</v>
          </cell>
          <cell r="E52" t="str">
            <v>'0414</v>
          </cell>
          <cell r="F52" t="str">
            <v>ŚWIECKI</v>
          </cell>
          <cell r="G52" t="str">
            <v>gmina Dragacz</v>
          </cell>
          <cell r="H52">
            <v>6989</v>
          </cell>
          <cell r="I52">
            <v>1258.02</v>
          </cell>
          <cell r="J52">
            <v>2</v>
          </cell>
        </row>
        <row r="53">
          <cell r="A53" t="str">
            <v>Jabłonowo Pomorskie</v>
          </cell>
          <cell r="B53" t="str">
            <v>'040207</v>
          </cell>
          <cell r="C53">
            <v>3</v>
          </cell>
          <cell r="E53" t="str">
            <v>'0402</v>
          </cell>
          <cell r="F53" t="str">
            <v>BRODNICKI</v>
          </cell>
          <cell r="G53" t="str">
            <v>gmina Jabłonowo Pomorskie</v>
          </cell>
          <cell r="H53">
            <v>0</v>
          </cell>
          <cell r="I53">
            <v>0</v>
          </cell>
          <cell r="J53">
            <v>3</v>
          </cell>
        </row>
        <row r="54">
          <cell r="A54" t="str">
            <v>Zbiczno</v>
          </cell>
          <cell r="B54" t="str">
            <v>'040210</v>
          </cell>
          <cell r="C54">
            <v>2</v>
          </cell>
          <cell r="D54">
            <v>2</v>
          </cell>
          <cell r="E54" t="str">
            <v>'0402</v>
          </cell>
          <cell r="F54" t="str">
            <v>BRODNICKI</v>
          </cell>
          <cell r="G54" t="str">
            <v>gmina Zbiczno</v>
          </cell>
          <cell r="H54">
            <v>4632</v>
          </cell>
          <cell r="I54">
            <v>833.76</v>
          </cell>
          <cell r="J54">
            <v>3</v>
          </cell>
        </row>
        <row r="55">
          <cell r="A55" t="str">
            <v>Jabłonowo Pomorskie - miasto</v>
          </cell>
          <cell r="B55" t="str">
            <v>'040207</v>
          </cell>
          <cell r="C55">
            <v>4</v>
          </cell>
          <cell r="D55">
            <v>1</v>
          </cell>
          <cell r="E55" t="str">
            <v>'0402</v>
          </cell>
          <cell r="F55" t="str">
            <v>BRODNICKI</v>
          </cell>
          <cell r="G55" t="str">
            <v>Jabłonowo Pomorskie - miasto</v>
          </cell>
          <cell r="H55">
            <v>3686</v>
          </cell>
          <cell r="I55">
            <v>921.5</v>
          </cell>
          <cell r="J55">
            <v>3</v>
          </cell>
        </row>
        <row r="56">
          <cell r="A56" t="str">
            <v>Jabłonowo Pomorskie - obszar wiejski</v>
          </cell>
          <cell r="B56" t="str">
            <v>'040207</v>
          </cell>
          <cell r="C56">
            <v>5</v>
          </cell>
          <cell r="D56">
            <v>2</v>
          </cell>
          <cell r="E56" t="str">
            <v>'0402</v>
          </cell>
          <cell r="F56" t="str">
            <v>BRODNICKI</v>
          </cell>
          <cell r="G56" t="str">
            <v>Jabłonowo Pomorskie - obszar wiejski</v>
          </cell>
          <cell r="H56">
            <v>5283</v>
          </cell>
          <cell r="I56">
            <v>950.94</v>
          </cell>
          <cell r="J56">
            <v>3</v>
          </cell>
        </row>
        <row r="57">
          <cell r="A57" t="str">
            <v>Bobrowo</v>
          </cell>
          <cell r="B57" t="str">
            <v>'040202</v>
          </cell>
          <cell r="C57">
            <v>2</v>
          </cell>
          <cell r="D57">
            <v>2</v>
          </cell>
          <cell r="E57" t="str">
            <v>'0402</v>
          </cell>
          <cell r="F57" t="str">
            <v>BRODNICKI</v>
          </cell>
          <cell r="G57" t="str">
            <v>gmina Bobrowo</v>
          </cell>
          <cell r="H57">
            <v>6163</v>
          </cell>
          <cell r="I57">
            <v>1109.3399999999999</v>
          </cell>
          <cell r="J57">
            <v>3</v>
          </cell>
        </row>
        <row r="58">
          <cell r="A58" t="str">
            <v>Brodnica</v>
          </cell>
          <cell r="B58" t="str">
            <v>'040203</v>
          </cell>
          <cell r="C58">
            <v>2</v>
          </cell>
          <cell r="D58">
            <v>2</v>
          </cell>
          <cell r="E58" t="str">
            <v>'0402</v>
          </cell>
          <cell r="F58" t="str">
            <v>BRODNICKI</v>
          </cell>
          <cell r="G58" t="str">
            <v>gmina Brodnica (gmina wiejska)</v>
          </cell>
          <cell r="H58">
            <v>6990</v>
          </cell>
          <cell r="I58">
            <v>1258.2</v>
          </cell>
          <cell r="J58">
            <v>3</v>
          </cell>
        </row>
        <row r="59">
          <cell r="A59" t="str">
            <v>Brodnica</v>
          </cell>
          <cell r="B59" t="str">
            <v>'040201</v>
          </cell>
          <cell r="C59">
            <v>1</v>
          </cell>
          <cell r="D59">
            <v>1</v>
          </cell>
          <cell r="E59" t="str">
            <v>'0402</v>
          </cell>
          <cell r="F59" t="str">
            <v>BRODNICKI</v>
          </cell>
          <cell r="G59" t="str">
            <v>gmina Brodnica (gmina miejska)</v>
          </cell>
          <cell r="H59">
            <v>27731</v>
          </cell>
          <cell r="I59">
            <v>6932.75</v>
          </cell>
          <cell r="J59">
            <v>3</v>
          </cell>
        </row>
        <row r="60">
          <cell r="A60" t="str">
            <v>Kijewo Królewskie</v>
          </cell>
          <cell r="B60" t="str">
            <v>'040403</v>
          </cell>
          <cell r="C60">
            <v>2</v>
          </cell>
          <cell r="D60">
            <v>2</v>
          </cell>
          <cell r="E60" t="str">
            <v>'0404</v>
          </cell>
          <cell r="F60" t="str">
            <v>CHEŁMIŃSKI</v>
          </cell>
          <cell r="G60" t="str">
            <v>gmina Kijewo Królewskie</v>
          </cell>
          <cell r="H60">
            <v>4347</v>
          </cell>
          <cell r="I60">
            <v>782.46</v>
          </cell>
          <cell r="J60">
            <v>3</v>
          </cell>
        </row>
        <row r="61">
          <cell r="A61" t="str">
            <v>Papowo Biskupie</v>
          </cell>
          <cell r="B61" t="str">
            <v>'040405</v>
          </cell>
          <cell r="C61">
            <v>2</v>
          </cell>
          <cell r="D61">
            <v>2</v>
          </cell>
          <cell r="E61" t="str">
            <v>'0404</v>
          </cell>
          <cell r="F61" t="str">
            <v>CHEŁMIŃSKI</v>
          </cell>
          <cell r="G61" t="str">
            <v>gmina Papowo Biskupie</v>
          </cell>
          <cell r="H61">
            <v>4417</v>
          </cell>
          <cell r="I61">
            <v>795.06</v>
          </cell>
          <cell r="J61">
            <v>3</v>
          </cell>
        </row>
        <row r="62">
          <cell r="A62" t="str">
            <v>Stolno</v>
          </cell>
          <cell r="B62" t="str">
            <v>'040406</v>
          </cell>
          <cell r="C62">
            <v>2</v>
          </cell>
          <cell r="D62">
            <v>2</v>
          </cell>
          <cell r="E62" t="str">
            <v>'0404</v>
          </cell>
          <cell r="F62" t="str">
            <v>CHEŁMIŃSKI</v>
          </cell>
          <cell r="G62" t="str">
            <v>gmina Stolno</v>
          </cell>
          <cell r="H62">
            <v>5168</v>
          </cell>
          <cell r="I62">
            <v>930.24</v>
          </cell>
          <cell r="J62">
            <v>3</v>
          </cell>
        </row>
        <row r="63">
          <cell r="A63" t="str">
            <v>Lisewo</v>
          </cell>
          <cell r="B63" t="str">
            <v>'040404</v>
          </cell>
          <cell r="C63">
            <v>2</v>
          </cell>
          <cell r="D63">
            <v>2</v>
          </cell>
          <cell r="E63" t="str">
            <v>'0404</v>
          </cell>
          <cell r="F63" t="str">
            <v>CHEŁMIŃSKI</v>
          </cell>
          <cell r="G63" t="str">
            <v>gmina Lisewo</v>
          </cell>
          <cell r="H63">
            <v>5222</v>
          </cell>
          <cell r="I63">
            <v>939.96</v>
          </cell>
          <cell r="J63">
            <v>3</v>
          </cell>
        </row>
        <row r="64">
          <cell r="A64" t="str">
            <v>Chełmno</v>
          </cell>
          <cell r="B64" t="str">
            <v>'040402</v>
          </cell>
          <cell r="C64">
            <v>2</v>
          </cell>
          <cell r="D64">
            <v>2</v>
          </cell>
          <cell r="E64" t="str">
            <v>'0404</v>
          </cell>
          <cell r="F64" t="str">
            <v>CHEŁMIŃSKI</v>
          </cell>
          <cell r="G64" t="str">
            <v>gmina Chełmno (gmina wiejska)</v>
          </cell>
          <cell r="H64">
            <v>5391</v>
          </cell>
          <cell r="I64">
            <v>970.38</v>
          </cell>
          <cell r="J64">
            <v>3</v>
          </cell>
        </row>
        <row r="65">
          <cell r="A65" t="str">
            <v>Unisław</v>
          </cell>
          <cell r="B65" t="str">
            <v>'040407</v>
          </cell>
          <cell r="C65">
            <v>2</v>
          </cell>
          <cell r="D65">
            <v>2</v>
          </cell>
          <cell r="E65" t="str">
            <v>'0404</v>
          </cell>
          <cell r="F65" t="str">
            <v>CHEŁMIŃSKI</v>
          </cell>
          <cell r="G65" t="str">
            <v>gmina Unisław</v>
          </cell>
          <cell r="H65">
            <v>6854</v>
          </cell>
          <cell r="I65">
            <v>1233.72</v>
          </cell>
          <cell r="J65">
            <v>3</v>
          </cell>
        </row>
        <row r="66">
          <cell r="A66" t="str">
            <v>Chełmno</v>
          </cell>
          <cell r="B66" t="str">
            <v>'040401</v>
          </cell>
          <cell r="C66">
            <v>1</v>
          </cell>
          <cell r="D66">
            <v>1</v>
          </cell>
          <cell r="E66" t="str">
            <v>'0404</v>
          </cell>
          <cell r="F66" t="str">
            <v>CHEŁMIŃSKI</v>
          </cell>
          <cell r="G66" t="str">
            <v>gmina Chełmno (gmina miejska)</v>
          </cell>
          <cell r="H66">
            <v>20104</v>
          </cell>
          <cell r="I66">
            <v>5026</v>
          </cell>
          <cell r="J66">
            <v>3</v>
          </cell>
        </row>
        <row r="67">
          <cell r="A67" t="str">
            <v>Kowalewo Pomorskie</v>
          </cell>
          <cell r="B67" t="str">
            <v>'040504</v>
          </cell>
          <cell r="C67">
            <v>3</v>
          </cell>
          <cell r="D67">
            <v>0</v>
          </cell>
          <cell r="E67" t="str">
            <v>'0405</v>
          </cell>
          <cell r="F67" t="str">
            <v>GOLUBSKO-DOBRZYŃSKI</v>
          </cell>
          <cell r="G67" t="str">
            <v>gmina Kowalewo Pomorskie</v>
          </cell>
          <cell r="H67">
            <v>0</v>
          </cell>
          <cell r="I67">
            <v>0</v>
          </cell>
          <cell r="J67">
            <v>3</v>
          </cell>
        </row>
        <row r="68">
          <cell r="A68" t="str">
            <v>Ciechocin</v>
          </cell>
          <cell r="B68" t="str">
            <v>'040502</v>
          </cell>
          <cell r="C68">
            <v>2</v>
          </cell>
          <cell r="D68">
            <v>2</v>
          </cell>
          <cell r="E68" t="str">
            <v>'0405</v>
          </cell>
          <cell r="F68" t="str">
            <v>GOLUBSKO-DOBRZYŃSKI</v>
          </cell>
          <cell r="G68" t="str">
            <v>gmina Ciechocin</v>
          </cell>
          <cell r="H68">
            <v>3985</v>
          </cell>
          <cell r="I68">
            <v>717.3</v>
          </cell>
          <cell r="J68">
            <v>3</v>
          </cell>
        </row>
        <row r="69">
          <cell r="A69" t="str">
            <v>Kowalewo Pomorskie - miasto</v>
          </cell>
          <cell r="B69" t="str">
            <v>'040504</v>
          </cell>
          <cell r="C69">
            <v>4</v>
          </cell>
          <cell r="D69">
            <v>1</v>
          </cell>
          <cell r="E69" t="str">
            <v>'0405</v>
          </cell>
          <cell r="F69" t="str">
            <v>GOLUBSKO-DOBRZYŃSKI</v>
          </cell>
          <cell r="G69" t="str">
            <v>Kowalewo Pomorskie - miasto</v>
          </cell>
          <cell r="H69">
            <v>4115</v>
          </cell>
          <cell r="I69">
            <v>1028.75</v>
          </cell>
          <cell r="J69">
            <v>3</v>
          </cell>
        </row>
        <row r="70">
          <cell r="A70" t="str">
            <v>Kowalewo Pomorskie - obszar wiejski</v>
          </cell>
          <cell r="B70" t="str">
            <v>'040504</v>
          </cell>
          <cell r="C70">
            <v>5</v>
          </cell>
          <cell r="D70">
            <v>2</v>
          </cell>
          <cell r="E70" t="str">
            <v>'0405</v>
          </cell>
          <cell r="F70" t="str">
            <v>GOLUBSKO-DOBRZYŃSKI</v>
          </cell>
          <cell r="G70" t="str">
            <v>Kowalewo Pomorskie - obszar wiejski</v>
          </cell>
          <cell r="H70">
            <v>7366</v>
          </cell>
          <cell r="I70">
            <v>1325.88</v>
          </cell>
          <cell r="J70">
            <v>3</v>
          </cell>
        </row>
        <row r="71">
          <cell r="A71" t="str">
            <v>Golub-Dobrzyń</v>
          </cell>
          <cell r="B71" t="str">
            <v>'040503</v>
          </cell>
          <cell r="C71">
            <v>2</v>
          </cell>
          <cell r="D71">
            <v>2</v>
          </cell>
          <cell r="E71" t="str">
            <v>'0405</v>
          </cell>
          <cell r="F71" t="str">
            <v>GOLUBSKO-DOBRZYŃSKI</v>
          </cell>
          <cell r="G71" t="str">
            <v>gmina Golub-Dobrzyń (gmina wiejska)</v>
          </cell>
          <cell r="H71">
            <v>8373</v>
          </cell>
          <cell r="I71">
            <v>1507.14</v>
          </cell>
          <cell r="J71">
            <v>3</v>
          </cell>
        </row>
        <row r="72">
          <cell r="A72" t="str">
            <v>Golub-Dobrzyń</v>
          </cell>
          <cell r="B72" t="str">
            <v>'040501</v>
          </cell>
          <cell r="C72">
            <v>1</v>
          </cell>
          <cell r="D72">
            <v>1</v>
          </cell>
          <cell r="E72" t="str">
            <v>'0405</v>
          </cell>
          <cell r="F72" t="str">
            <v>GOLUBSKO-DOBRZYŃSKI</v>
          </cell>
          <cell r="G72" t="str">
            <v>gmina Golub-Dobrzyń (gmina miejska)</v>
          </cell>
          <cell r="H72">
            <v>12935</v>
          </cell>
          <cell r="I72">
            <v>3233.75</v>
          </cell>
          <cell r="J72">
            <v>3</v>
          </cell>
        </row>
        <row r="73">
          <cell r="A73" t="str">
            <v>Chełmża</v>
          </cell>
          <cell r="B73" t="str">
            <v>'041502</v>
          </cell>
          <cell r="C73">
            <v>2</v>
          </cell>
          <cell r="D73">
            <v>2</v>
          </cell>
          <cell r="E73" t="str">
            <v>'0415</v>
          </cell>
          <cell r="F73" t="str">
            <v>TORUŃSKI</v>
          </cell>
          <cell r="G73" t="str">
            <v>gmina Chełmża (gmina wiejska)</v>
          </cell>
          <cell r="H73">
            <v>9485</v>
          </cell>
          <cell r="I73">
            <v>1707.3</v>
          </cell>
          <cell r="J73">
            <v>3</v>
          </cell>
        </row>
        <row r="74">
          <cell r="A74" t="str">
            <v>Chełmża</v>
          </cell>
          <cell r="B74" t="str">
            <v>'041501</v>
          </cell>
          <cell r="C74">
            <v>1</v>
          </cell>
          <cell r="D74">
            <v>1</v>
          </cell>
          <cell r="E74" t="str">
            <v>'0415</v>
          </cell>
          <cell r="F74" t="str">
            <v>TORUŃSKI</v>
          </cell>
          <cell r="G74" t="str">
            <v>gmina Chełmża (gmina miejska)</v>
          </cell>
          <cell r="H74">
            <v>15102</v>
          </cell>
          <cell r="I74">
            <v>3775.5</v>
          </cell>
          <cell r="J74">
            <v>3</v>
          </cell>
        </row>
        <row r="75">
          <cell r="A75" t="str">
            <v>Dębowa Łąka</v>
          </cell>
          <cell r="B75" t="str">
            <v>'041702</v>
          </cell>
          <cell r="C75">
            <v>2</v>
          </cell>
          <cell r="D75">
            <v>2</v>
          </cell>
          <cell r="E75" t="str">
            <v>'0417</v>
          </cell>
          <cell r="F75" t="str">
            <v>WĄBRZESKI</v>
          </cell>
          <cell r="G75" t="str">
            <v>gmina Dębowa Łąka</v>
          </cell>
          <cell r="H75">
            <v>3276</v>
          </cell>
          <cell r="I75">
            <v>589.67999999999995</v>
          </cell>
          <cell r="J75">
            <v>3</v>
          </cell>
        </row>
        <row r="76">
          <cell r="A76" t="str">
            <v>Książki</v>
          </cell>
          <cell r="B76" t="str">
            <v>'041703</v>
          </cell>
          <cell r="C76">
            <v>2</v>
          </cell>
          <cell r="D76">
            <v>2</v>
          </cell>
          <cell r="E76" t="str">
            <v>'0417</v>
          </cell>
          <cell r="F76" t="str">
            <v>WĄBRZESKI</v>
          </cell>
          <cell r="G76" t="str">
            <v>gmina Książki</v>
          </cell>
          <cell r="H76">
            <v>4145</v>
          </cell>
          <cell r="I76">
            <v>746.1</v>
          </cell>
          <cell r="J76">
            <v>3</v>
          </cell>
        </row>
        <row r="77">
          <cell r="A77" t="str">
            <v>Płużnica</v>
          </cell>
          <cell r="B77" t="str">
            <v>'041704</v>
          </cell>
          <cell r="C77">
            <v>2</v>
          </cell>
          <cell r="D77">
            <v>2</v>
          </cell>
          <cell r="E77" t="str">
            <v>'0417</v>
          </cell>
          <cell r="F77" t="str">
            <v>WĄBRZESKI</v>
          </cell>
          <cell r="G77" t="str">
            <v>gmina Płużnica</v>
          </cell>
          <cell r="H77">
            <v>4916</v>
          </cell>
          <cell r="I77">
            <v>884.88</v>
          </cell>
          <cell r="J77">
            <v>3</v>
          </cell>
        </row>
        <row r="78">
          <cell r="A78" t="str">
            <v>Wąbrzeźno</v>
          </cell>
          <cell r="B78" t="str">
            <v>'041705</v>
          </cell>
          <cell r="C78">
            <v>2</v>
          </cell>
          <cell r="D78">
            <v>2</v>
          </cell>
          <cell r="E78" t="str">
            <v>'0417</v>
          </cell>
          <cell r="F78" t="str">
            <v>WĄBRZESKI</v>
          </cell>
          <cell r="G78" t="str">
            <v>gmina Wąbrzeźno (gmina wiejska)</v>
          </cell>
          <cell r="H78">
            <v>8529</v>
          </cell>
          <cell r="I78">
            <v>1535.22</v>
          </cell>
          <cell r="J78">
            <v>3</v>
          </cell>
        </row>
        <row r="79">
          <cell r="A79" t="str">
            <v>Wąbrzeźno</v>
          </cell>
          <cell r="B79" t="str">
            <v>'041701</v>
          </cell>
          <cell r="C79">
            <v>1</v>
          </cell>
          <cell r="D79">
            <v>1</v>
          </cell>
          <cell r="E79" t="str">
            <v>'0417</v>
          </cell>
          <cell r="F79" t="str">
            <v>WĄBRZESKI</v>
          </cell>
          <cell r="G79" t="str">
            <v>gmina Wąbrzeźno (gmina miejska)</v>
          </cell>
          <cell r="H79">
            <v>13877</v>
          </cell>
          <cell r="I79">
            <v>3469.25</v>
          </cell>
          <cell r="J79">
            <v>3</v>
          </cell>
        </row>
        <row r="80">
          <cell r="A80" t="str">
            <v>Górzno</v>
          </cell>
          <cell r="B80" t="str">
            <v>'040205</v>
          </cell>
          <cell r="C80">
            <v>3</v>
          </cell>
          <cell r="D80">
            <v>0</v>
          </cell>
          <cell r="E80" t="str">
            <v>'0402</v>
          </cell>
          <cell r="F80" t="str">
            <v>BRODNICKI</v>
          </cell>
          <cell r="G80" t="str">
            <v>gmina Górzno</v>
          </cell>
          <cell r="H80">
            <v>0</v>
          </cell>
          <cell r="I80">
            <v>0</v>
          </cell>
          <cell r="J80">
            <v>4</v>
          </cell>
        </row>
        <row r="81">
          <cell r="A81" t="str">
            <v>Górzno - miasto</v>
          </cell>
          <cell r="B81" t="str">
            <v>'040205</v>
          </cell>
          <cell r="C81">
            <v>4</v>
          </cell>
          <cell r="D81">
            <v>1</v>
          </cell>
          <cell r="E81" t="str">
            <v>'0402</v>
          </cell>
          <cell r="F81" t="str">
            <v>BRODNICKI</v>
          </cell>
          <cell r="G81" t="str">
            <v>Górzno - miasto</v>
          </cell>
          <cell r="H81">
            <v>1357</v>
          </cell>
          <cell r="I81">
            <v>339.25</v>
          </cell>
          <cell r="J81">
            <v>4</v>
          </cell>
        </row>
        <row r="82">
          <cell r="A82" t="str">
            <v>Górzno - obszar wiejski</v>
          </cell>
          <cell r="B82" t="str">
            <v>'040205</v>
          </cell>
          <cell r="C82">
            <v>5</v>
          </cell>
          <cell r="D82">
            <v>2</v>
          </cell>
          <cell r="E82" t="str">
            <v>'0402</v>
          </cell>
          <cell r="F82" t="str">
            <v>BRODNICKI</v>
          </cell>
          <cell r="G82" t="str">
            <v>Górzno - obszar wiejski</v>
          </cell>
          <cell r="H82">
            <v>2516</v>
          </cell>
          <cell r="I82">
            <v>452.88</v>
          </cell>
          <cell r="J82">
            <v>4</v>
          </cell>
        </row>
        <row r="83">
          <cell r="A83" t="str">
            <v>Brzozie</v>
          </cell>
          <cell r="B83" t="str">
            <v>'040204</v>
          </cell>
          <cell r="C83">
            <v>2</v>
          </cell>
          <cell r="D83">
            <v>2</v>
          </cell>
          <cell r="E83" t="str">
            <v>'0402</v>
          </cell>
          <cell r="F83" t="str">
            <v>BRODNICKI</v>
          </cell>
          <cell r="G83" t="str">
            <v>gmina Brzozie</v>
          </cell>
          <cell r="H83">
            <v>3644</v>
          </cell>
          <cell r="I83">
            <v>655.92</v>
          </cell>
          <cell r="J83">
            <v>4</v>
          </cell>
        </row>
        <row r="84">
          <cell r="A84" t="str">
            <v>Osiek</v>
          </cell>
          <cell r="B84" t="str">
            <v>'040208</v>
          </cell>
          <cell r="C84">
            <v>2</v>
          </cell>
          <cell r="D84">
            <v>2</v>
          </cell>
          <cell r="E84" t="str">
            <v>'0402</v>
          </cell>
          <cell r="F84" t="str">
            <v>BRODNICKI</v>
          </cell>
          <cell r="G84" t="str">
            <v>gmina Osiek</v>
          </cell>
          <cell r="H84">
            <v>4055</v>
          </cell>
          <cell r="I84">
            <v>729.9</v>
          </cell>
          <cell r="J84">
            <v>4</v>
          </cell>
        </row>
        <row r="85">
          <cell r="A85" t="str">
            <v>Bartniczka</v>
          </cell>
          <cell r="B85" t="str">
            <v>'040206</v>
          </cell>
          <cell r="C85">
            <v>2</v>
          </cell>
          <cell r="D85">
            <v>2</v>
          </cell>
          <cell r="E85" t="str">
            <v>'0402</v>
          </cell>
          <cell r="F85" t="str">
            <v>BRODNICKI</v>
          </cell>
          <cell r="G85" t="str">
            <v>gmina Bartniczka</v>
          </cell>
          <cell r="H85">
            <v>4643</v>
          </cell>
          <cell r="I85">
            <v>835.74</v>
          </cell>
          <cell r="J85">
            <v>4</v>
          </cell>
        </row>
        <row r="86">
          <cell r="A86" t="str">
            <v>Świedziebnia</v>
          </cell>
          <cell r="B86" t="str">
            <v>'040209</v>
          </cell>
          <cell r="C86">
            <v>2</v>
          </cell>
          <cell r="D86">
            <v>2</v>
          </cell>
          <cell r="E86" t="str">
            <v>'0402</v>
          </cell>
          <cell r="F86" t="str">
            <v>BRODNICKI</v>
          </cell>
          <cell r="G86" t="str">
            <v>gmina Świedziebnia</v>
          </cell>
          <cell r="H86">
            <v>5131</v>
          </cell>
          <cell r="I86">
            <v>923.58</v>
          </cell>
          <cell r="J86">
            <v>4</v>
          </cell>
        </row>
        <row r="87">
          <cell r="A87" t="str">
            <v>Radomin</v>
          </cell>
          <cell r="B87" t="str">
            <v>'040505</v>
          </cell>
          <cell r="C87">
            <v>2</v>
          </cell>
          <cell r="D87">
            <v>2</v>
          </cell>
          <cell r="E87" t="str">
            <v>'0405</v>
          </cell>
          <cell r="F87" t="str">
            <v>GOLUBSKO-DOBRZYŃSKI</v>
          </cell>
          <cell r="G87" t="str">
            <v>gmina Radomin</v>
          </cell>
          <cell r="H87">
            <v>4069</v>
          </cell>
          <cell r="I87">
            <v>732.42</v>
          </cell>
          <cell r="J87">
            <v>4</v>
          </cell>
        </row>
        <row r="88">
          <cell r="A88" t="str">
            <v>Zbójno</v>
          </cell>
          <cell r="B88" t="str">
            <v>'040506</v>
          </cell>
          <cell r="C88">
            <v>2</v>
          </cell>
          <cell r="D88">
            <v>2</v>
          </cell>
          <cell r="E88" t="str">
            <v>'0405</v>
          </cell>
          <cell r="F88" t="str">
            <v>GOLUBSKO-DOBRZYŃSKI</v>
          </cell>
          <cell r="G88" t="str">
            <v>gmina Zbójno</v>
          </cell>
          <cell r="H88">
            <v>4473</v>
          </cell>
          <cell r="I88">
            <v>805.14</v>
          </cell>
          <cell r="J88">
            <v>4</v>
          </cell>
        </row>
        <row r="89">
          <cell r="A89" t="str">
            <v>Dobrzyń nad Wisłą</v>
          </cell>
          <cell r="B89" t="str">
            <v>'040804</v>
          </cell>
          <cell r="C89">
            <v>3</v>
          </cell>
          <cell r="D89">
            <v>0</v>
          </cell>
          <cell r="E89" t="str">
            <v>'0408</v>
          </cell>
          <cell r="F89" t="str">
            <v>LIPNOWSKI</v>
          </cell>
          <cell r="G89" t="str">
            <v>gmina Dobrzyń nad Wisłą</v>
          </cell>
          <cell r="I89">
            <v>0</v>
          </cell>
          <cell r="J89">
            <v>4</v>
          </cell>
        </row>
        <row r="90">
          <cell r="A90" t="str">
            <v>Skępe</v>
          </cell>
          <cell r="B90" t="str">
            <v>'040807</v>
          </cell>
          <cell r="C90">
            <v>3</v>
          </cell>
          <cell r="D90">
            <v>0</v>
          </cell>
          <cell r="E90" t="str">
            <v>'0408</v>
          </cell>
          <cell r="F90" t="str">
            <v>LIPNOWSKI</v>
          </cell>
          <cell r="G90" t="str">
            <v>gmina Skępe</v>
          </cell>
          <cell r="I90">
            <v>0</v>
          </cell>
          <cell r="J90">
            <v>4</v>
          </cell>
        </row>
        <row r="91">
          <cell r="A91" t="str">
            <v>Chrostkowo</v>
          </cell>
          <cell r="B91" t="str">
            <v>'040803</v>
          </cell>
          <cell r="C91">
            <v>2</v>
          </cell>
          <cell r="D91">
            <v>2</v>
          </cell>
          <cell r="E91" t="str">
            <v>'0408</v>
          </cell>
          <cell r="F91" t="str">
            <v>LIPNOWSKI</v>
          </cell>
          <cell r="G91" t="str">
            <v>gmina Chrostkowo</v>
          </cell>
          <cell r="H91">
            <v>3003</v>
          </cell>
          <cell r="I91">
            <v>540.54</v>
          </cell>
          <cell r="J91">
            <v>4</v>
          </cell>
        </row>
        <row r="92">
          <cell r="A92" t="str">
            <v>Bobrowniki</v>
          </cell>
          <cell r="B92" t="str">
            <v>'040802</v>
          </cell>
          <cell r="C92">
            <v>2</v>
          </cell>
          <cell r="D92">
            <v>2</v>
          </cell>
          <cell r="E92" t="str">
            <v>'0408</v>
          </cell>
          <cell r="F92" t="str">
            <v>LIPNOWSKI</v>
          </cell>
          <cell r="G92" t="str">
            <v>gmina Bobrowniki</v>
          </cell>
          <cell r="H92">
            <v>3039</v>
          </cell>
          <cell r="I92">
            <v>547.02</v>
          </cell>
          <cell r="J92">
            <v>4</v>
          </cell>
        </row>
        <row r="93">
          <cell r="A93" t="str">
            <v>Dobrzyń nad Wisłą - miasto</v>
          </cell>
          <cell r="B93" t="str">
            <v>'040804</v>
          </cell>
          <cell r="C93">
            <v>4</v>
          </cell>
          <cell r="D93">
            <v>1</v>
          </cell>
          <cell r="E93" t="str">
            <v>'0408</v>
          </cell>
          <cell r="F93" t="str">
            <v>LIPNOWSKI</v>
          </cell>
          <cell r="G93" t="str">
            <v>Dobrzyń nad Wisłą - miasto</v>
          </cell>
          <cell r="H93">
            <v>2254</v>
          </cell>
          <cell r="I93">
            <v>563.5</v>
          </cell>
          <cell r="J93">
            <v>4</v>
          </cell>
        </row>
        <row r="94">
          <cell r="A94" t="str">
            <v>Skępe - obszar wiejski</v>
          </cell>
          <cell r="B94" t="str">
            <v>'040807</v>
          </cell>
          <cell r="C94">
            <v>5</v>
          </cell>
          <cell r="D94">
            <v>2</v>
          </cell>
          <cell r="E94" t="str">
            <v>'0408</v>
          </cell>
          <cell r="F94" t="str">
            <v>LIPNOWSKI</v>
          </cell>
          <cell r="G94" t="str">
            <v>Skępe - obszar wiejski</v>
          </cell>
          <cell r="H94">
            <v>4014</v>
          </cell>
          <cell r="I94">
            <v>722.52</v>
          </cell>
          <cell r="J94">
            <v>4</v>
          </cell>
        </row>
        <row r="95">
          <cell r="A95" t="str">
            <v>Tłuchowo</v>
          </cell>
          <cell r="B95" t="str">
            <v>'040808</v>
          </cell>
          <cell r="C95">
            <v>2</v>
          </cell>
          <cell r="D95">
            <v>2</v>
          </cell>
          <cell r="E95" t="str">
            <v>'0408</v>
          </cell>
          <cell r="F95" t="str">
            <v>LIPNOWSKI</v>
          </cell>
          <cell r="G95" t="str">
            <v>gmina Tłuchowo</v>
          </cell>
          <cell r="H95">
            <v>4606</v>
          </cell>
          <cell r="I95">
            <v>829.08</v>
          </cell>
          <cell r="J95">
            <v>4</v>
          </cell>
        </row>
        <row r="96">
          <cell r="A96" t="str">
            <v>Skępe - miasto</v>
          </cell>
          <cell r="B96" t="str">
            <v>'040807</v>
          </cell>
          <cell r="C96">
            <v>4</v>
          </cell>
          <cell r="D96">
            <v>1</v>
          </cell>
          <cell r="E96" t="str">
            <v>'0408</v>
          </cell>
          <cell r="F96" t="str">
            <v>LIPNOWSKI</v>
          </cell>
          <cell r="G96" t="str">
            <v>Skępe - miasto</v>
          </cell>
          <cell r="H96">
            <v>3529</v>
          </cell>
          <cell r="I96">
            <v>882.25</v>
          </cell>
          <cell r="J96">
            <v>4</v>
          </cell>
        </row>
        <row r="97">
          <cell r="A97" t="str">
            <v>Dobrzyń nad Wisłą - obszar wiejski</v>
          </cell>
          <cell r="B97" t="str">
            <v>'040804</v>
          </cell>
          <cell r="C97">
            <v>5</v>
          </cell>
          <cell r="D97">
            <v>2</v>
          </cell>
          <cell r="E97" t="str">
            <v>'0408</v>
          </cell>
          <cell r="F97" t="str">
            <v>LIPNOWSKI</v>
          </cell>
          <cell r="G97" t="str">
            <v>Dobrzyń nad Wisłą - obszar wiejski</v>
          </cell>
          <cell r="H97">
            <v>5607</v>
          </cell>
          <cell r="I97">
            <v>1009.26</v>
          </cell>
          <cell r="J97">
            <v>4</v>
          </cell>
        </row>
        <row r="98">
          <cell r="A98" t="str">
            <v>Wielgie</v>
          </cell>
          <cell r="B98" t="str">
            <v>'040809</v>
          </cell>
          <cell r="C98">
            <v>2</v>
          </cell>
          <cell r="D98">
            <v>2</v>
          </cell>
          <cell r="E98" t="str">
            <v>'0408</v>
          </cell>
          <cell r="F98" t="str">
            <v>LIPNOWSKI</v>
          </cell>
          <cell r="G98" t="str">
            <v>gmina Wielgie</v>
          </cell>
          <cell r="H98">
            <v>6602</v>
          </cell>
          <cell r="I98">
            <v>1188.3599999999999</v>
          </cell>
          <cell r="J98">
            <v>4</v>
          </cell>
        </row>
        <row r="99">
          <cell r="A99" t="str">
            <v>Kikół</v>
          </cell>
          <cell r="B99" t="str">
            <v>'040805</v>
          </cell>
          <cell r="C99">
            <v>2</v>
          </cell>
          <cell r="D99">
            <v>2</v>
          </cell>
          <cell r="E99" t="str">
            <v>'0408</v>
          </cell>
          <cell r="F99" t="str">
            <v>LIPNOWSKI</v>
          </cell>
          <cell r="G99" t="str">
            <v>gmina Kikół</v>
          </cell>
          <cell r="H99">
            <v>7217</v>
          </cell>
          <cell r="I99">
            <v>1299.06</v>
          </cell>
          <cell r="J99">
            <v>4</v>
          </cell>
        </row>
        <row r="100">
          <cell r="A100" t="str">
            <v>Lipno</v>
          </cell>
          <cell r="B100" t="str">
            <v>'040806</v>
          </cell>
          <cell r="C100">
            <v>2</v>
          </cell>
          <cell r="D100">
            <v>2</v>
          </cell>
          <cell r="E100" t="str">
            <v>'0408</v>
          </cell>
          <cell r="F100" t="str">
            <v>LIPNOWSKI</v>
          </cell>
          <cell r="G100" t="str">
            <v>gmina Lipno (gmina wiejska)</v>
          </cell>
          <cell r="H100">
            <v>11433</v>
          </cell>
          <cell r="I100">
            <v>2057.94</v>
          </cell>
          <cell r="J100">
            <v>4</v>
          </cell>
        </row>
        <row r="101">
          <cell r="A101" t="str">
            <v>Lipno</v>
          </cell>
          <cell r="B101" t="str">
            <v>'040801</v>
          </cell>
          <cell r="C101">
            <v>1</v>
          </cell>
          <cell r="D101">
            <v>1</v>
          </cell>
          <cell r="E101" t="str">
            <v>'0408</v>
          </cell>
          <cell r="F101" t="str">
            <v>LIPNOWSKI</v>
          </cell>
          <cell r="G101" t="str">
            <v>gmina Lipno (gmina miejska)</v>
          </cell>
          <cell r="H101">
            <v>14764</v>
          </cell>
          <cell r="I101">
            <v>3691</v>
          </cell>
          <cell r="J101">
            <v>4</v>
          </cell>
        </row>
        <row r="102">
          <cell r="A102" t="str">
            <v>Wąpielsk</v>
          </cell>
          <cell r="B102" t="str">
            <v>'041206</v>
          </cell>
          <cell r="C102">
            <v>2</v>
          </cell>
          <cell r="D102">
            <v>2</v>
          </cell>
          <cell r="E102" t="str">
            <v>'0412</v>
          </cell>
          <cell r="F102" t="str">
            <v>RYPIŃSKI</v>
          </cell>
          <cell r="G102" t="str">
            <v>gmina Wąpielsk</v>
          </cell>
          <cell r="H102">
            <v>4069</v>
          </cell>
          <cell r="I102">
            <v>732.42</v>
          </cell>
          <cell r="J102">
            <v>4</v>
          </cell>
        </row>
        <row r="103">
          <cell r="A103" t="str">
            <v>Rogowo</v>
          </cell>
          <cell r="B103" t="str">
            <v>'041203</v>
          </cell>
          <cell r="C103">
            <v>2</v>
          </cell>
          <cell r="D103">
            <v>2</v>
          </cell>
          <cell r="E103" t="str">
            <v>'0412</v>
          </cell>
          <cell r="F103" t="str">
            <v>RYPIŃSKI</v>
          </cell>
          <cell r="G103" t="str">
            <v>gmina Rogowo</v>
          </cell>
          <cell r="H103">
            <v>4572</v>
          </cell>
          <cell r="I103">
            <v>822.96</v>
          </cell>
          <cell r="J103">
            <v>4</v>
          </cell>
        </row>
        <row r="104">
          <cell r="A104" t="str">
            <v>Brzuze</v>
          </cell>
          <cell r="B104" t="str">
            <v>'041202</v>
          </cell>
          <cell r="C104">
            <v>2</v>
          </cell>
          <cell r="D104">
            <v>2</v>
          </cell>
          <cell r="E104" t="str">
            <v>'0412</v>
          </cell>
          <cell r="F104" t="str">
            <v>RYPIŃSKI</v>
          </cell>
          <cell r="G104" t="str">
            <v>gmina Brzuze</v>
          </cell>
          <cell r="H104">
            <v>5288</v>
          </cell>
          <cell r="I104">
            <v>951.84</v>
          </cell>
          <cell r="J104">
            <v>4</v>
          </cell>
        </row>
        <row r="105">
          <cell r="A105" t="str">
            <v>Skrwilno</v>
          </cell>
          <cell r="B105" t="str">
            <v>'041205</v>
          </cell>
          <cell r="C105">
            <v>2</v>
          </cell>
          <cell r="D105">
            <v>2</v>
          </cell>
          <cell r="E105" t="str">
            <v>'0412</v>
          </cell>
          <cell r="F105" t="str">
            <v>RYPIŃSKI</v>
          </cell>
          <cell r="G105" t="str">
            <v>gmina Skrwilno</v>
          </cell>
          <cell r="H105">
            <v>5996</v>
          </cell>
          <cell r="I105">
            <v>1079.28</v>
          </cell>
          <cell r="J105">
            <v>4</v>
          </cell>
        </row>
        <row r="106">
          <cell r="A106" t="str">
            <v>Rypin</v>
          </cell>
          <cell r="B106" t="str">
            <v>'041204</v>
          </cell>
          <cell r="C106">
            <v>2</v>
          </cell>
          <cell r="D106">
            <v>2</v>
          </cell>
          <cell r="E106" t="str">
            <v>'0412</v>
          </cell>
          <cell r="F106" t="str">
            <v>RYPIŃSKI</v>
          </cell>
          <cell r="G106" t="str">
            <v>gmina Rypin (gmina wiejska)</v>
          </cell>
          <cell r="H106">
            <v>7390</v>
          </cell>
          <cell r="I106">
            <v>1330.2</v>
          </cell>
          <cell r="J106">
            <v>4</v>
          </cell>
        </row>
        <row r="107">
          <cell r="A107" t="str">
            <v>Rypin</v>
          </cell>
          <cell r="B107" t="str">
            <v>'041201</v>
          </cell>
          <cell r="C107">
            <v>1</v>
          </cell>
          <cell r="D107">
            <v>1</v>
          </cell>
          <cell r="E107" t="str">
            <v>'0412</v>
          </cell>
          <cell r="F107" t="str">
            <v>RYPIŃSKI</v>
          </cell>
          <cell r="G107" t="str">
            <v>gmina Rypin (gmina miejska)</v>
          </cell>
          <cell r="H107">
            <v>16528</v>
          </cell>
          <cell r="I107">
            <v>4132</v>
          </cell>
          <cell r="J107">
            <v>4</v>
          </cell>
        </row>
        <row r="108">
          <cell r="A108" t="str">
            <v>Czernikowo</v>
          </cell>
          <cell r="B108" t="str">
            <v>'041503</v>
          </cell>
          <cell r="C108">
            <v>2</v>
          </cell>
          <cell r="D108">
            <v>2</v>
          </cell>
          <cell r="E108" t="str">
            <v>'0415</v>
          </cell>
          <cell r="F108" t="str">
            <v>TORUŃSKI</v>
          </cell>
          <cell r="G108" t="str">
            <v>gmina Czernikowo</v>
          </cell>
          <cell r="H108">
            <v>8643</v>
          </cell>
          <cell r="I108">
            <v>1555.74</v>
          </cell>
          <cell r="J108">
            <v>4</v>
          </cell>
        </row>
        <row r="109">
          <cell r="A109" t="str">
            <v>Fabianki</v>
          </cell>
          <cell r="B109" t="str">
            <v>'041807</v>
          </cell>
          <cell r="C109">
            <v>2</v>
          </cell>
          <cell r="D109">
            <v>2</v>
          </cell>
          <cell r="E109" t="str">
            <v>'0418</v>
          </cell>
          <cell r="F109" t="str">
            <v>WŁOCŁAWSKI</v>
          </cell>
          <cell r="G109" t="str">
            <v>gmina Fabianki</v>
          </cell>
          <cell r="H109">
            <v>9318</v>
          </cell>
          <cell r="I109">
            <v>1677.24</v>
          </cell>
          <cell r="J109">
            <v>4</v>
          </cell>
        </row>
        <row r="110">
          <cell r="A110" t="str">
            <v>Piotrków Kujawski</v>
          </cell>
          <cell r="B110" t="str">
            <v>'041105</v>
          </cell>
          <cell r="C110">
            <v>3</v>
          </cell>
          <cell r="D110">
            <v>0</v>
          </cell>
          <cell r="E110" t="str">
            <v>'0411</v>
          </cell>
          <cell r="F110" t="str">
            <v>RADZIEJOWSKI</v>
          </cell>
          <cell r="G110" t="str">
            <v>gmina Piotrków Kujawski</v>
          </cell>
          <cell r="I110">
            <v>0</v>
          </cell>
          <cell r="J110">
            <v>5</v>
          </cell>
        </row>
        <row r="111">
          <cell r="A111" t="str">
            <v>Bytoń</v>
          </cell>
          <cell r="B111" t="str">
            <v>'041102</v>
          </cell>
          <cell r="C111">
            <v>2</v>
          </cell>
          <cell r="D111">
            <v>2</v>
          </cell>
          <cell r="E111" t="str">
            <v>'0411</v>
          </cell>
          <cell r="F111" t="str">
            <v>RADZIEJOWSKI</v>
          </cell>
          <cell r="G111" t="str">
            <v>gmina Bytoń</v>
          </cell>
          <cell r="H111">
            <v>3667</v>
          </cell>
          <cell r="I111">
            <v>660.06</v>
          </cell>
          <cell r="J111">
            <v>5</v>
          </cell>
        </row>
        <row r="112">
          <cell r="A112" t="str">
            <v>Radziejów</v>
          </cell>
          <cell r="B112" t="str">
            <v>'041106</v>
          </cell>
          <cell r="C112">
            <v>2</v>
          </cell>
          <cell r="D112">
            <v>2</v>
          </cell>
          <cell r="E112" t="str">
            <v>'0411</v>
          </cell>
          <cell r="F112" t="str">
            <v>RADZIEJOWSKI</v>
          </cell>
          <cell r="G112" t="str">
            <v>gmina Radziejów (gmina wiejska)</v>
          </cell>
          <cell r="H112">
            <v>4420</v>
          </cell>
          <cell r="I112">
            <v>795.6</v>
          </cell>
          <cell r="J112">
            <v>5</v>
          </cell>
        </row>
        <row r="113">
          <cell r="A113" t="str">
            <v>Topólka</v>
          </cell>
          <cell r="B113" t="str">
            <v>'041107</v>
          </cell>
          <cell r="C113">
            <v>2</v>
          </cell>
          <cell r="D113">
            <v>2</v>
          </cell>
          <cell r="E113" t="str">
            <v>'0411</v>
          </cell>
          <cell r="F113" t="str">
            <v>RADZIEJOWSKI</v>
          </cell>
          <cell r="G113" t="str">
            <v>gmina Topólka</v>
          </cell>
          <cell r="H113">
            <v>4887</v>
          </cell>
          <cell r="I113">
            <v>879.66</v>
          </cell>
          <cell r="J113">
            <v>5</v>
          </cell>
        </row>
        <row r="114">
          <cell r="A114" t="str">
            <v>Piotrków Kujawski - obszar wiejski</v>
          </cell>
          <cell r="B114" t="str">
            <v>'041105</v>
          </cell>
          <cell r="C114">
            <v>5</v>
          </cell>
          <cell r="D114">
            <v>2</v>
          </cell>
          <cell r="E114" t="str">
            <v>'0411</v>
          </cell>
          <cell r="F114" t="str">
            <v>RADZIEJOWSKI</v>
          </cell>
          <cell r="G114" t="str">
            <v>Piotrków Kujawski - obszar wiejski</v>
          </cell>
          <cell r="H114">
            <v>5015</v>
          </cell>
          <cell r="I114">
            <v>902.7</v>
          </cell>
          <cell r="J114">
            <v>5</v>
          </cell>
        </row>
        <row r="115">
          <cell r="A115" t="str">
            <v>Dobre</v>
          </cell>
          <cell r="B115" t="str">
            <v>'041103</v>
          </cell>
          <cell r="C115">
            <v>2</v>
          </cell>
          <cell r="D115">
            <v>2</v>
          </cell>
          <cell r="E115" t="str">
            <v>'0411</v>
          </cell>
          <cell r="F115" t="str">
            <v>RADZIEJOWSKI</v>
          </cell>
          <cell r="G115" t="str">
            <v>gmina Dobre</v>
          </cell>
          <cell r="H115">
            <v>5444</v>
          </cell>
          <cell r="I115">
            <v>979.92</v>
          </cell>
          <cell r="J115">
            <v>5</v>
          </cell>
        </row>
        <row r="116">
          <cell r="A116" t="str">
            <v>Piotrków Kujawski - miasto</v>
          </cell>
          <cell r="B116" t="str">
            <v>'041105</v>
          </cell>
          <cell r="C116">
            <v>4</v>
          </cell>
          <cell r="D116">
            <v>1</v>
          </cell>
          <cell r="E116" t="str">
            <v>'0411</v>
          </cell>
          <cell r="F116" t="str">
            <v>RADZIEJOWSKI</v>
          </cell>
          <cell r="G116" t="str">
            <v>Piotrków Kujawski - miasto</v>
          </cell>
          <cell r="H116">
            <v>4391</v>
          </cell>
          <cell r="I116">
            <v>1097.75</v>
          </cell>
          <cell r="J116">
            <v>5</v>
          </cell>
        </row>
        <row r="117">
          <cell r="A117" t="str">
            <v>Radziejów</v>
          </cell>
          <cell r="B117" t="str">
            <v>'041101</v>
          </cell>
          <cell r="C117">
            <v>1</v>
          </cell>
          <cell r="D117">
            <v>1</v>
          </cell>
          <cell r="E117" t="str">
            <v>'0411</v>
          </cell>
          <cell r="F117" t="str">
            <v>RADZIEJOWSKI</v>
          </cell>
          <cell r="G117" t="str">
            <v>gmina Radziejów (gmina miejska)</v>
          </cell>
          <cell r="H117">
            <v>5696</v>
          </cell>
          <cell r="I117">
            <v>1424</v>
          </cell>
          <cell r="J117">
            <v>5</v>
          </cell>
        </row>
        <row r="118">
          <cell r="A118" t="str">
            <v>Osięciny</v>
          </cell>
          <cell r="B118" t="str">
            <v>'041104</v>
          </cell>
          <cell r="C118">
            <v>2</v>
          </cell>
          <cell r="D118">
            <v>2</v>
          </cell>
          <cell r="E118" t="str">
            <v>'0411</v>
          </cell>
          <cell r="F118" t="str">
            <v>RADZIEJOWSKI</v>
          </cell>
          <cell r="G118" t="str">
            <v>gmina Osięciny</v>
          </cell>
          <cell r="H118">
            <v>8078</v>
          </cell>
          <cell r="I118">
            <v>1454.04</v>
          </cell>
          <cell r="J118">
            <v>5</v>
          </cell>
        </row>
        <row r="119">
          <cell r="A119" t="str">
            <v>miasto Włocławek</v>
          </cell>
          <cell r="B119" t="str">
            <v>'046401</v>
          </cell>
          <cell r="C119">
            <v>1</v>
          </cell>
          <cell r="D119">
            <v>1</v>
          </cell>
          <cell r="E119" t="str">
            <v>'0464</v>
          </cell>
          <cell r="F119" t="str">
            <v>WŁOCŁAWEK</v>
          </cell>
          <cell r="G119" t="str">
            <v>Włocławek</v>
          </cell>
          <cell r="H119">
            <v>116914</v>
          </cell>
          <cell r="I119">
            <v>38581.620000000003</v>
          </cell>
          <cell r="J119">
            <v>5</v>
          </cell>
        </row>
        <row r="120">
          <cell r="A120" t="str">
            <v>Brześć Kujawski</v>
          </cell>
          <cell r="B120" t="str">
            <v>'041804</v>
          </cell>
          <cell r="C120">
            <v>3</v>
          </cell>
          <cell r="D120">
            <v>0</v>
          </cell>
          <cell r="E120" t="str">
            <v>'0418</v>
          </cell>
          <cell r="F120" t="str">
            <v>WŁOCŁAWSKI</v>
          </cell>
          <cell r="G120" t="str">
            <v>gmina Brześć Kujawski</v>
          </cell>
          <cell r="I120">
            <v>0</v>
          </cell>
          <cell r="J120">
            <v>5</v>
          </cell>
        </row>
        <row r="121">
          <cell r="A121" t="str">
            <v>Chodecz</v>
          </cell>
          <cell r="B121" t="str">
            <v>'041806</v>
          </cell>
          <cell r="C121">
            <v>3</v>
          </cell>
          <cell r="D121">
            <v>0</v>
          </cell>
          <cell r="E121" t="str">
            <v>'0418</v>
          </cell>
          <cell r="F121" t="str">
            <v>WŁOCŁAWSKI</v>
          </cell>
          <cell r="G121" t="str">
            <v>gmina Chodecz</v>
          </cell>
          <cell r="I121">
            <v>0</v>
          </cell>
          <cell r="J121">
            <v>5</v>
          </cell>
        </row>
        <row r="122">
          <cell r="A122" t="str">
            <v>Izbica Kujawska</v>
          </cell>
          <cell r="B122" t="str">
            <v>'041808</v>
          </cell>
          <cell r="C122">
            <v>3</v>
          </cell>
          <cell r="E122" t="str">
            <v>'0418</v>
          </cell>
          <cell r="F122" t="str">
            <v>WŁOCŁAWSKI</v>
          </cell>
          <cell r="G122" t="str">
            <v>gmina Izbica Kujawska</v>
          </cell>
          <cell r="I122">
            <v>0</v>
          </cell>
          <cell r="J122">
            <v>5</v>
          </cell>
        </row>
        <row r="123">
          <cell r="A123" t="str">
            <v>Lubień Kujawski</v>
          </cell>
          <cell r="B123" t="str">
            <v>'041811</v>
          </cell>
          <cell r="C123">
            <v>3</v>
          </cell>
          <cell r="D123">
            <v>0</v>
          </cell>
          <cell r="E123" t="str">
            <v>'0418</v>
          </cell>
          <cell r="F123" t="str">
            <v>WŁOCŁAWSKI</v>
          </cell>
          <cell r="G123" t="str">
            <v>gmina Lubień Kujawski</v>
          </cell>
          <cell r="I123">
            <v>0</v>
          </cell>
          <cell r="J123">
            <v>5</v>
          </cell>
        </row>
        <row r="124">
          <cell r="A124" t="str">
            <v>Lubraniec</v>
          </cell>
          <cell r="B124" t="str">
            <v>'041812</v>
          </cell>
          <cell r="C124">
            <v>3</v>
          </cell>
          <cell r="D124">
            <v>0</v>
          </cell>
          <cell r="E124" t="str">
            <v>'0418</v>
          </cell>
          <cell r="F124" t="str">
            <v>WŁOCŁAWSKI</v>
          </cell>
          <cell r="G124" t="str">
            <v>gmina Lubraniec</v>
          </cell>
          <cell r="I124">
            <v>0</v>
          </cell>
          <cell r="J124">
            <v>5</v>
          </cell>
        </row>
        <row r="125">
          <cell r="A125" t="str">
            <v>Lubień Kujawski - miasto</v>
          </cell>
          <cell r="B125" t="str">
            <v>'041811</v>
          </cell>
          <cell r="C125">
            <v>4</v>
          </cell>
          <cell r="D125">
            <v>1</v>
          </cell>
          <cell r="E125" t="str">
            <v>'0418</v>
          </cell>
          <cell r="F125" t="str">
            <v>WŁOCŁAWSKI</v>
          </cell>
          <cell r="G125" t="str">
            <v>Lubień Kujawski - miasto</v>
          </cell>
          <cell r="H125">
            <v>1298</v>
          </cell>
          <cell r="I125">
            <v>324.5</v>
          </cell>
          <cell r="J125">
            <v>5</v>
          </cell>
        </row>
        <row r="126">
          <cell r="A126" t="str">
            <v>Chodecz - miasto</v>
          </cell>
          <cell r="B126" t="str">
            <v>'041806</v>
          </cell>
          <cell r="C126">
            <v>4</v>
          </cell>
          <cell r="D126">
            <v>1</v>
          </cell>
          <cell r="E126" t="str">
            <v>'0418</v>
          </cell>
          <cell r="F126" t="str">
            <v>WŁOCŁAWSKI</v>
          </cell>
          <cell r="G126" t="str">
            <v>Chodecz - miasto</v>
          </cell>
          <cell r="H126">
            <v>1862</v>
          </cell>
          <cell r="I126">
            <v>465.5</v>
          </cell>
          <cell r="J126">
            <v>5</v>
          </cell>
        </row>
        <row r="127">
          <cell r="A127" t="str">
            <v>Boniewo</v>
          </cell>
          <cell r="B127" t="str">
            <v>'041803</v>
          </cell>
          <cell r="C127">
            <v>2</v>
          </cell>
          <cell r="D127">
            <v>2</v>
          </cell>
          <cell r="E127" t="str">
            <v>'0418</v>
          </cell>
          <cell r="F127" t="str">
            <v>WŁOCŁAWSKI</v>
          </cell>
          <cell r="G127" t="str">
            <v>gmina Boniewo</v>
          </cell>
          <cell r="H127">
            <v>3495</v>
          </cell>
          <cell r="I127">
            <v>629.1</v>
          </cell>
          <cell r="J127">
            <v>5</v>
          </cell>
        </row>
        <row r="128">
          <cell r="A128" t="str">
            <v>Baruchowo</v>
          </cell>
          <cell r="B128" t="str">
            <v>'041802</v>
          </cell>
          <cell r="C128">
            <v>2</v>
          </cell>
          <cell r="D128">
            <v>2</v>
          </cell>
          <cell r="E128" t="str">
            <v>'0418</v>
          </cell>
          <cell r="F128" t="str">
            <v>WŁOCŁAWSKI</v>
          </cell>
          <cell r="G128" t="str">
            <v>gmina Baruchowo</v>
          </cell>
          <cell r="H128">
            <v>3614</v>
          </cell>
          <cell r="I128">
            <v>650.52</v>
          </cell>
          <cell r="J128">
            <v>5</v>
          </cell>
        </row>
        <row r="129">
          <cell r="A129" t="str">
            <v>Izbica Kujawska - miasto</v>
          </cell>
          <cell r="B129" t="str">
            <v>'041808</v>
          </cell>
          <cell r="C129">
            <v>4</v>
          </cell>
          <cell r="D129">
            <v>1</v>
          </cell>
          <cell r="E129" t="str">
            <v>'0418</v>
          </cell>
          <cell r="F129" t="str">
            <v>WŁOCŁAWSKI</v>
          </cell>
          <cell r="G129" t="str">
            <v>Izbica Kujawska - miasto</v>
          </cell>
          <cell r="H129">
            <v>2753</v>
          </cell>
          <cell r="I129">
            <v>688.25</v>
          </cell>
          <cell r="J129">
            <v>5</v>
          </cell>
        </row>
        <row r="130">
          <cell r="A130" t="str">
            <v>Kowal</v>
          </cell>
          <cell r="B130" t="str">
            <v>'041809</v>
          </cell>
          <cell r="C130">
            <v>2</v>
          </cell>
          <cell r="D130">
            <v>2</v>
          </cell>
          <cell r="E130" t="str">
            <v>'0418</v>
          </cell>
          <cell r="F130" t="str">
            <v>WŁOCŁAWSKI</v>
          </cell>
          <cell r="G130" t="str">
            <v>gmina Kowal (gmina wiejska)</v>
          </cell>
          <cell r="H130">
            <v>3981</v>
          </cell>
          <cell r="I130">
            <v>716.58</v>
          </cell>
          <cell r="J130">
            <v>5</v>
          </cell>
        </row>
        <row r="131">
          <cell r="A131" t="str">
            <v>Chodecz - obszar wiejski</v>
          </cell>
          <cell r="B131" t="str">
            <v>'041806</v>
          </cell>
          <cell r="C131">
            <v>5</v>
          </cell>
          <cell r="D131">
            <v>2</v>
          </cell>
          <cell r="E131" t="str">
            <v>'0418</v>
          </cell>
          <cell r="F131" t="str">
            <v>WŁOCŁAWSKI</v>
          </cell>
          <cell r="G131" t="str">
            <v>Chodecz - obszar wiejski</v>
          </cell>
          <cell r="H131">
            <v>4341</v>
          </cell>
          <cell r="I131">
            <v>781.38</v>
          </cell>
          <cell r="J131">
            <v>5</v>
          </cell>
        </row>
        <row r="132">
          <cell r="A132" t="str">
            <v>Lubraniec - miasto</v>
          </cell>
          <cell r="B132" t="str">
            <v>'041812</v>
          </cell>
          <cell r="C132">
            <v>4</v>
          </cell>
          <cell r="D132">
            <v>1</v>
          </cell>
          <cell r="E132" t="str">
            <v>'0418</v>
          </cell>
          <cell r="F132" t="str">
            <v>WŁOCŁAWSKI</v>
          </cell>
          <cell r="G132" t="str">
            <v>Lubraniec - miasto</v>
          </cell>
          <cell r="H132">
            <v>3130</v>
          </cell>
          <cell r="I132">
            <v>782.5</v>
          </cell>
          <cell r="J132">
            <v>5</v>
          </cell>
        </row>
        <row r="133">
          <cell r="A133" t="str">
            <v>Lubanie</v>
          </cell>
          <cell r="B133" t="str">
            <v>'041810</v>
          </cell>
          <cell r="C133">
            <v>2</v>
          </cell>
          <cell r="D133">
            <v>2</v>
          </cell>
          <cell r="E133" t="str">
            <v>'0418</v>
          </cell>
          <cell r="F133" t="str">
            <v>WŁOCŁAWSKI</v>
          </cell>
          <cell r="G133" t="str">
            <v>gmina Lubanie</v>
          </cell>
          <cell r="H133">
            <v>4638</v>
          </cell>
          <cell r="I133">
            <v>834.84</v>
          </cell>
          <cell r="J133">
            <v>5</v>
          </cell>
        </row>
        <row r="134">
          <cell r="A134" t="str">
            <v>Kowal</v>
          </cell>
          <cell r="B134" t="str">
            <v>'041801</v>
          </cell>
          <cell r="C134">
            <v>1</v>
          </cell>
          <cell r="D134">
            <v>1</v>
          </cell>
          <cell r="E134" t="str">
            <v>'0418</v>
          </cell>
          <cell r="F134" t="str">
            <v>WŁOCŁAWSKI</v>
          </cell>
          <cell r="G134" t="str">
            <v>gmina Kowal (gmina miejska)</v>
          </cell>
          <cell r="H134">
            <v>3488</v>
          </cell>
          <cell r="I134">
            <v>872</v>
          </cell>
          <cell r="J134">
            <v>5</v>
          </cell>
        </row>
        <row r="135">
          <cell r="A135" t="str">
            <v>Izbica Kujawska - obszar wiejski</v>
          </cell>
          <cell r="B135" t="str">
            <v>'041808</v>
          </cell>
          <cell r="C135">
            <v>5</v>
          </cell>
          <cell r="D135">
            <v>2</v>
          </cell>
          <cell r="E135" t="str">
            <v>'0418</v>
          </cell>
          <cell r="F135" t="str">
            <v>WŁOCŁAWSKI</v>
          </cell>
          <cell r="G135" t="str">
            <v>Izbica Kujawska - obszar wiejski</v>
          </cell>
          <cell r="H135">
            <v>5168</v>
          </cell>
          <cell r="I135">
            <v>930.24</v>
          </cell>
          <cell r="J135">
            <v>5</v>
          </cell>
        </row>
        <row r="136">
          <cell r="A136" t="str">
            <v>Lubień Kujawski - obszar wiejski</v>
          </cell>
          <cell r="B136" t="str">
            <v>'041811</v>
          </cell>
          <cell r="C136">
            <v>5</v>
          </cell>
          <cell r="D136">
            <v>2</v>
          </cell>
          <cell r="E136" t="str">
            <v>'0418</v>
          </cell>
          <cell r="F136" t="str">
            <v>WŁOCŁAWSKI</v>
          </cell>
          <cell r="G136" t="str">
            <v>Lubień Kujawski - obszar wiejski</v>
          </cell>
          <cell r="H136">
            <v>6019</v>
          </cell>
          <cell r="I136">
            <v>1083.42</v>
          </cell>
          <cell r="J136">
            <v>5</v>
          </cell>
        </row>
        <row r="137">
          <cell r="A137" t="str">
            <v>Włocławek</v>
          </cell>
          <cell r="B137" t="str">
            <v>'041813</v>
          </cell>
          <cell r="C137">
            <v>2</v>
          </cell>
          <cell r="D137">
            <v>2</v>
          </cell>
          <cell r="E137" t="str">
            <v>'0418</v>
          </cell>
          <cell r="F137" t="str">
            <v>WŁOCŁAWSKI</v>
          </cell>
          <cell r="G137" t="str">
            <v>gmina Włocławek (gmina wiejska)</v>
          </cell>
          <cell r="H137">
            <v>6205</v>
          </cell>
          <cell r="I137">
            <v>1116.9000000000001</v>
          </cell>
          <cell r="J137">
            <v>5</v>
          </cell>
        </row>
        <row r="138">
          <cell r="A138" t="str">
            <v>Brześć Kujawski - miasto</v>
          </cell>
          <cell r="B138" t="str">
            <v>'041804</v>
          </cell>
          <cell r="C138">
            <v>4</v>
          </cell>
          <cell r="D138">
            <v>1</v>
          </cell>
          <cell r="E138" t="str">
            <v>'0418</v>
          </cell>
          <cell r="F138" t="str">
            <v>WŁOCŁAWSKI</v>
          </cell>
          <cell r="G138" t="str">
            <v>Brześć Kujawski - miasto</v>
          </cell>
          <cell r="H138">
            <v>4603</v>
          </cell>
          <cell r="I138">
            <v>1150.75</v>
          </cell>
          <cell r="J138">
            <v>5</v>
          </cell>
        </row>
        <row r="139">
          <cell r="A139" t="str">
            <v>Lubraniec - obszar wiejski</v>
          </cell>
          <cell r="B139" t="str">
            <v>'041812</v>
          </cell>
          <cell r="C139">
            <v>5</v>
          </cell>
          <cell r="D139">
            <v>2</v>
          </cell>
          <cell r="E139" t="str">
            <v>'0418</v>
          </cell>
          <cell r="F139" t="str">
            <v>WŁOCŁAWSKI</v>
          </cell>
          <cell r="G139" t="str">
            <v>Lubraniec - obszar wiejski</v>
          </cell>
          <cell r="H139">
            <v>6716</v>
          </cell>
          <cell r="I139">
            <v>1208.8800000000001</v>
          </cell>
          <cell r="J139">
            <v>5</v>
          </cell>
        </row>
        <row r="140">
          <cell r="A140" t="str">
            <v>Brześć Kujawski - obszar wiejski</v>
          </cell>
          <cell r="B140" t="str">
            <v>'041804</v>
          </cell>
          <cell r="C140">
            <v>5</v>
          </cell>
          <cell r="D140">
            <v>2</v>
          </cell>
          <cell r="E140" t="str">
            <v>'0418</v>
          </cell>
          <cell r="F140" t="str">
            <v>WŁOCŁAWSKI</v>
          </cell>
          <cell r="G140" t="str">
            <v>Brześć Kujawski - obszar wiejski</v>
          </cell>
          <cell r="H140">
            <v>6768</v>
          </cell>
          <cell r="I140">
            <v>1218.24</v>
          </cell>
          <cell r="J140">
            <v>5</v>
          </cell>
        </row>
        <row r="141">
          <cell r="A141" t="str">
            <v>Choceń</v>
          </cell>
          <cell r="B141" t="str">
            <v>'041805</v>
          </cell>
          <cell r="C141">
            <v>2</v>
          </cell>
          <cell r="D141">
            <v>2</v>
          </cell>
          <cell r="E141" t="str">
            <v>'0418</v>
          </cell>
          <cell r="F141" t="str">
            <v>WŁOCŁAWSKI</v>
          </cell>
          <cell r="G141" t="str">
            <v>gmina Choceń</v>
          </cell>
          <cell r="H141">
            <v>7857</v>
          </cell>
          <cell r="I141">
            <v>1414.26</v>
          </cell>
          <cell r="J141">
            <v>5</v>
          </cell>
        </row>
        <row r="142">
          <cell r="A142" t="str">
            <v>Nieszawa</v>
          </cell>
          <cell r="B142" t="str">
            <v>'040103</v>
          </cell>
          <cell r="C142">
            <v>1</v>
          </cell>
          <cell r="D142">
            <v>1</v>
          </cell>
          <cell r="E142" t="str">
            <v>'0401</v>
          </cell>
          <cell r="F142" t="str">
            <v>ALEKSANDROWSKI</v>
          </cell>
          <cell r="G142" t="str">
            <v>gmina Nieszawa</v>
          </cell>
          <cell r="H142">
            <v>1990</v>
          </cell>
          <cell r="I142">
            <v>497.5</v>
          </cell>
          <cell r="J142">
            <v>6</v>
          </cell>
        </row>
        <row r="143">
          <cell r="A143" t="str">
            <v>Raciążek</v>
          </cell>
          <cell r="B143" t="str">
            <v>'040107</v>
          </cell>
          <cell r="C143">
            <v>2</v>
          </cell>
          <cell r="D143">
            <v>2</v>
          </cell>
          <cell r="E143" t="str">
            <v>'0401</v>
          </cell>
          <cell r="F143" t="str">
            <v>ALEKSANDROWSKI</v>
          </cell>
          <cell r="G143" t="str">
            <v>gmina Raciążek</v>
          </cell>
          <cell r="H143">
            <v>3158</v>
          </cell>
          <cell r="I143">
            <v>568.44000000000005</v>
          </cell>
          <cell r="J143">
            <v>6</v>
          </cell>
        </row>
        <row r="144">
          <cell r="A144" t="str">
            <v>Koneck</v>
          </cell>
          <cell r="B144" t="str">
            <v>'040106</v>
          </cell>
          <cell r="C144">
            <v>2</v>
          </cell>
          <cell r="D144">
            <v>2</v>
          </cell>
          <cell r="E144" t="str">
            <v>'0401</v>
          </cell>
          <cell r="F144" t="str">
            <v>ALEKSANDROWSKI</v>
          </cell>
          <cell r="G144" t="str">
            <v>gmina Koneck</v>
          </cell>
          <cell r="H144">
            <v>3347</v>
          </cell>
          <cell r="I144">
            <v>602.46</v>
          </cell>
          <cell r="J144">
            <v>6</v>
          </cell>
        </row>
        <row r="145">
          <cell r="A145" t="str">
            <v>Zakrzewo</v>
          </cell>
          <cell r="B145" t="str">
            <v>'040109</v>
          </cell>
          <cell r="C145">
            <v>2</v>
          </cell>
          <cell r="D145">
            <v>2</v>
          </cell>
          <cell r="E145" t="str">
            <v>'0401</v>
          </cell>
          <cell r="F145" t="str">
            <v>ALEKSANDROWSKI</v>
          </cell>
          <cell r="G145" t="str">
            <v>gmina Zakrzewo</v>
          </cell>
          <cell r="H145">
            <v>3551</v>
          </cell>
          <cell r="I145">
            <v>639.17999999999995</v>
          </cell>
          <cell r="J145">
            <v>6</v>
          </cell>
        </row>
        <row r="146">
          <cell r="A146" t="str">
            <v>Waganiec</v>
          </cell>
          <cell r="B146" t="str">
            <v>'040108</v>
          </cell>
          <cell r="C146">
            <v>2</v>
          </cell>
          <cell r="D146">
            <v>2</v>
          </cell>
          <cell r="E146" t="str">
            <v>'0401</v>
          </cell>
          <cell r="F146" t="str">
            <v>ALEKSANDROWSKI</v>
          </cell>
          <cell r="G146" t="str">
            <v>gmina Waganiec</v>
          </cell>
          <cell r="H146">
            <v>4410</v>
          </cell>
          <cell r="I146">
            <v>793.8</v>
          </cell>
          <cell r="J146">
            <v>6</v>
          </cell>
        </row>
        <row r="147">
          <cell r="A147" t="str">
            <v>Bądkowo</v>
          </cell>
          <cell r="B147" t="str">
            <v>'040105</v>
          </cell>
          <cell r="C147">
            <v>2</v>
          </cell>
          <cell r="D147">
            <v>2</v>
          </cell>
          <cell r="E147" t="str">
            <v>'0401</v>
          </cell>
          <cell r="F147" t="str">
            <v>ALEKSANDROWSKI</v>
          </cell>
          <cell r="G147" t="str">
            <v>gmina Bądkowo</v>
          </cell>
          <cell r="H147">
            <v>4488</v>
          </cell>
          <cell r="I147">
            <v>807.84</v>
          </cell>
          <cell r="J147">
            <v>6</v>
          </cell>
        </row>
        <row r="148">
          <cell r="A148" t="str">
            <v>Aleksandrów Kujawski</v>
          </cell>
          <cell r="B148" t="str">
            <v>'040104</v>
          </cell>
          <cell r="C148">
            <v>2</v>
          </cell>
          <cell r="D148">
            <v>2</v>
          </cell>
          <cell r="E148" t="str">
            <v>'0401</v>
          </cell>
          <cell r="F148" t="str">
            <v>ALEKSANDROWSKI</v>
          </cell>
          <cell r="G148" t="str">
            <v>gmina Aleksandrów Kujawski (gmina wiejska)</v>
          </cell>
          <cell r="H148">
            <v>11266</v>
          </cell>
          <cell r="I148">
            <v>2027.88</v>
          </cell>
          <cell r="J148">
            <v>6</v>
          </cell>
        </row>
        <row r="149">
          <cell r="A149" t="str">
            <v>Ciechocinek</v>
          </cell>
          <cell r="B149" t="str">
            <v>'040102</v>
          </cell>
          <cell r="C149">
            <v>1</v>
          </cell>
          <cell r="D149">
            <v>1</v>
          </cell>
          <cell r="E149" t="str">
            <v>'0401</v>
          </cell>
          <cell r="F149" t="str">
            <v>ALEKSANDROWSKI</v>
          </cell>
          <cell r="G149" t="str">
            <v>gmina Ciechocinek</v>
          </cell>
          <cell r="H149">
            <v>10841</v>
          </cell>
          <cell r="I149">
            <v>2710.25</v>
          </cell>
          <cell r="J149">
            <v>6</v>
          </cell>
        </row>
        <row r="150">
          <cell r="A150" t="str">
            <v>Aleksandrów Kujawski</v>
          </cell>
          <cell r="B150" t="str">
            <v>'040101</v>
          </cell>
          <cell r="C150">
            <v>1</v>
          </cell>
          <cell r="D150">
            <v>1</v>
          </cell>
          <cell r="E150" t="str">
            <v>'0401</v>
          </cell>
          <cell r="F150" t="str">
            <v>ALEKSANDROWSKI</v>
          </cell>
          <cell r="G150" t="str">
            <v>gmina Aleksandrów Kujawski (gmina miejska)</v>
          </cell>
          <cell r="H150">
            <v>12275</v>
          </cell>
          <cell r="I150">
            <v>3068.75</v>
          </cell>
          <cell r="J150">
            <v>6</v>
          </cell>
        </row>
        <row r="151">
          <cell r="A151" t="str">
            <v>miasto Toruń</v>
          </cell>
          <cell r="B151" t="str">
            <v>'046301</v>
          </cell>
          <cell r="C151">
            <v>1</v>
          </cell>
          <cell r="D151">
            <v>1</v>
          </cell>
          <cell r="E151" t="str">
            <v>'0463</v>
          </cell>
          <cell r="F151" t="str">
            <v>TORUŃ</v>
          </cell>
          <cell r="G151" t="str">
            <v>Toruń</v>
          </cell>
          <cell r="H151">
            <v>205312</v>
          </cell>
          <cell r="I151">
            <v>67752.960000000006</v>
          </cell>
          <cell r="J151">
            <v>6</v>
          </cell>
        </row>
        <row r="152">
          <cell r="A152" t="str">
            <v>Wielka Nieszawka</v>
          </cell>
          <cell r="B152" t="str">
            <v>'041508</v>
          </cell>
          <cell r="C152">
            <v>2</v>
          </cell>
          <cell r="D152">
            <v>2</v>
          </cell>
          <cell r="E152" t="str">
            <v>'0415</v>
          </cell>
          <cell r="F152" t="str">
            <v>TORUŃSKI</v>
          </cell>
          <cell r="G152" t="str">
            <v>gmina Wielka Nieszawka</v>
          </cell>
          <cell r="H152">
            <v>4590</v>
          </cell>
          <cell r="I152">
            <v>826.2</v>
          </cell>
          <cell r="J152">
            <v>6</v>
          </cell>
        </row>
        <row r="153">
          <cell r="A153" t="str">
            <v>Lubicz</v>
          </cell>
          <cell r="B153" t="str">
            <v>'041504</v>
          </cell>
          <cell r="C153">
            <v>2</v>
          </cell>
          <cell r="D153">
            <v>2</v>
          </cell>
          <cell r="E153" t="str">
            <v>'0415</v>
          </cell>
          <cell r="F153" t="str">
            <v>TORUŃSKI</v>
          </cell>
          <cell r="G153" t="str">
            <v>gmina Łubianka</v>
          </cell>
          <cell r="H153">
            <v>6188</v>
          </cell>
          <cell r="I153">
            <v>1113.8399999999999</v>
          </cell>
          <cell r="J153">
            <v>6</v>
          </cell>
        </row>
        <row r="154">
          <cell r="A154" t="str">
            <v>Łysomice</v>
          </cell>
          <cell r="B154" t="str">
            <v>'041506</v>
          </cell>
          <cell r="C154">
            <v>2</v>
          </cell>
          <cell r="D154">
            <v>2</v>
          </cell>
          <cell r="E154" t="str">
            <v>'0415</v>
          </cell>
          <cell r="F154" t="str">
            <v>TORUŃSKI</v>
          </cell>
          <cell r="G154" t="str">
            <v>gmina Łysomice</v>
          </cell>
          <cell r="H154">
            <v>9102</v>
          </cell>
          <cell r="I154">
            <v>1638.36</v>
          </cell>
          <cell r="J154">
            <v>6</v>
          </cell>
        </row>
        <row r="155">
          <cell r="A155" t="str">
            <v>Obrowo</v>
          </cell>
          <cell r="B155" t="str">
            <v>'041507</v>
          </cell>
          <cell r="C155">
            <v>2</v>
          </cell>
          <cell r="D155">
            <v>2</v>
          </cell>
          <cell r="E155" t="str">
            <v>'0415</v>
          </cell>
          <cell r="F155" t="str">
            <v>TORUŃSKI</v>
          </cell>
          <cell r="G155" t="str">
            <v>gmina Obrowo</v>
          </cell>
          <cell r="H155">
            <v>12504</v>
          </cell>
          <cell r="I155">
            <v>2250.7199999999998</v>
          </cell>
          <cell r="J155">
            <v>6</v>
          </cell>
        </row>
        <row r="156">
          <cell r="A156" t="str">
            <v>Łubianka</v>
          </cell>
          <cell r="B156" t="str">
            <v>'041505</v>
          </cell>
          <cell r="C156">
            <v>2</v>
          </cell>
          <cell r="D156">
            <v>2</v>
          </cell>
          <cell r="E156" t="str">
            <v>'0415</v>
          </cell>
          <cell r="F156" t="str">
            <v>TORUŃSKI</v>
          </cell>
          <cell r="G156" t="str">
            <v>gmina Lubicz</v>
          </cell>
          <cell r="H156">
            <v>18652</v>
          </cell>
          <cell r="I156">
            <v>3357.36</v>
          </cell>
          <cell r="J156">
            <v>6</v>
          </cell>
        </row>
        <row r="157">
          <cell r="A157" t="str">
            <v>Janikowo</v>
          </cell>
          <cell r="B157" t="str">
            <v>'040705</v>
          </cell>
          <cell r="C157">
            <v>3</v>
          </cell>
          <cell r="D157">
            <v>0</v>
          </cell>
          <cell r="E157" t="str">
            <v>'0407</v>
          </cell>
          <cell r="F157" t="str">
            <v>INOWROCŁAWSKI</v>
          </cell>
          <cell r="G157" t="str">
            <v>gmina Janikowo</v>
          </cell>
          <cell r="I157">
            <v>0</v>
          </cell>
          <cell r="J157">
            <v>7</v>
          </cell>
        </row>
        <row r="158">
          <cell r="A158" t="str">
            <v>Kruszwica</v>
          </cell>
          <cell r="B158" t="str">
            <v>'040706</v>
          </cell>
          <cell r="C158">
            <v>3</v>
          </cell>
          <cell r="D158">
            <v>0</v>
          </cell>
          <cell r="E158" t="str">
            <v>'0407</v>
          </cell>
          <cell r="F158" t="str">
            <v>INOWROCŁAWSKI</v>
          </cell>
          <cell r="G158" t="str">
            <v>gmina Kruszwica</v>
          </cell>
          <cell r="I158">
            <v>0</v>
          </cell>
          <cell r="J158">
            <v>7</v>
          </cell>
        </row>
        <row r="159">
          <cell r="A159" t="str">
            <v>Janikowo - obszar wiejski</v>
          </cell>
          <cell r="B159" t="str">
            <v>'040705</v>
          </cell>
          <cell r="C159">
            <v>5</v>
          </cell>
          <cell r="D159">
            <v>2</v>
          </cell>
          <cell r="E159" t="str">
            <v>'0407</v>
          </cell>
          <cell r="F159" t="str">
            <v>INOWROCŁAWSKI</v>
          </cell>
          <cell r="G159" t="str">
            <v>Janikowo - obszar wiejski</v>
          </cell>
          <cell r="H159">
            <v>4424</v>
          </cell>
          <cell r="I159">
            <v>796.32</v>
          </cell>
          <cell r="J159">
            <v>7</v>
          </cell>
        </row>
        <row r="160">
          <cell r="A160" t="str">
            <v>Dąbrowa Biskupia</v>
          </cell>
          <cell r="B160" t="str">
            <v>'040702</v>
          </cell>
          <cell r="C160">
            <v>2</v>
          </cell>
          <cell r="D160">
            <v>2</v>
          </cell>
          <cell r="E160" t="str">
            <v>'0407</v>
          </cell>
          <cell r="F160" t="str">
            <v>INOWROCŁAWSKI</v>
          </cell>
          <cell r="G160" t="str">
            <v>gmina Dąbrowa Biskupia</v>
          </cell>
          <cell r="H160">
            <v>5105</v>
          </cell>
          <cell r="I160">
            <v>918.9</v>
          </cell>
          <cell r="J160">
            <v>7</v>
          </cell>
        </row>
        <row r="161">
          <cell r="A161" t="str">
            <v>Kruszwica - obszar wiejski</v>
          </cell>
          <cell r="B161" t="str">
            <v>'040706</v>
          </cell>
          <cell r="C161">
            <v>5</v>
          </cell>
          <cell r="D161">
            <v>2</v>
          </cell>
          <cell r="E161" t="str">
            <v>'0407</v>
          </cell>
          <cell r="F161" t="str">
            <v>INOWROCŁAWSKI</v>
          </cell>
          <cell r="G161" t="str">
            <v>Kruszwica - obszar wiejski</v>
          </cell>
          <cell r="H161">
            <v>10530</v>
          </cell>
          <cell r="I161">
            <v>1895.4</v>
          </cell>
          <cell r="J161">
            <v>7</v>
          </cell>
        </row>
        <row r="162">
          <cell r="A162" t="str">
            <v>Inowrocław</v>
          </cell>
          <cell r="B162" t="str">
            <v>'040704</v>
          </cell>
          <cell r="C162">
            <v>2</v>
          </cell>
          <cell r="D162">
            <v>2</v>
          </cell>
          <cell r="E162" t="str">
            <v>'0407</v>
          </cell>
          <cell r="F162" t="str">
            <v>INOWROCŁAWSKI</v>
          </cell>
          <cell r="G162" t="str">
            <v>gmina Inowrocław (gmina wiejska)</v>
          </cell>
          <cell r="H162">
            <v>11204</v>
          </cell>
          <cell r="I162">
            <v>2016.72</v>
          </cell>
          <cell r="J162">
            <v>7</v>
          </cell>
        </row>
        <row r="163">
          <cell r="A163" t="str">
            <v>Janikowo - miasto</v>
          </cell>
          <cell r="B163" t="str">
            <v>'040705</v>
          </cell>
          <cell r="C163">
            <v>4</v>
          </cell>
          <cell r="D163">
            <v>1</v>
          </cell>
          <cell r="E163" t="str">
            <v>'0407</v>
          </cell>
          <cell r="F163" t="str">
            <v>INOWROCŁAWSKI</v>
          </cell>
          <cell r="G163" t="str">
            <v>Janikowo - miasto</v>
          </cell>
          <cell r="H163">
            <v>9073</v>
          </cell>
          <cell r="I163">
            <v>2268.25</v>
          </cell>
          <cell r="J163">
            <v>7</v>
          </cell>
        </row>
        <row r="164">
          <cell r="A164" t="str">
            <v>Kruszwica - miasto</v>
          </cell>
          <cell r="B164" t="str">
            <v>'040706</v>
          </cell>
          <cell r="C164">
            <v>4</v>
          </cell>
          <cell r="D164">
            <v>1</v>
          </cell>
          <cell r="E164" t="str">
            <v>'0407</v>
          </cell>
          <cell r="F164" t="str">
            <v>INOWROCŁAWSKI</v>
          </cell>
          <cell r="G164" t="str">
            <v>Kruszwica - miasto</v>
          </cell>
          <cell r="H164">
            <v>9211</v>
          </cell>
          <cell r="I164">
            <v>2302.75</v>
          </cell>
          <cell r="J164">
            <v>7</v>
          </cell>
        </row>
        <row r="165">
          <cell r="A165" t="str">
            <v>Inowrocław</v>
          </cell>
          <cell r="B165" t="str">
            <v>'040701</v>
          </cell>
          <cell r="C165">
            <v>1</v>
          </cell>
          <cell r="D165">
            <v>1</v>
          </cell>
          <cell r="E165" t="str">
            <v>'0407</v>
          </cell>
          <cell r="F165" t="str">
            <v>INOWROCŁAWSKI</v>
          </cell>
          <cell r="G165" t="str">
            <v>gmina Inowrocław (gmina miejska)</v>
          </cell>
          <cell r="H165">
            <v>75802</v>
          </cell>
          <cell r="I165">
            <v>25014.66</v>
          </cell>
          <cell r="J165">
            <v>7</v>
          </cell>
        </row>
        <row r="166">
          <cell r="A166" t="str">
            <v>Strzelno</v>
          </cell>
          <cell r="B166" t="str">
            <v>'040904</v>
          </cell>
          <cell r="C166">
            <v>3</v>
          </cell>
          <cell r="D166">
            <v>0</v>
          </cell>
          <cell r="E166" t="str">
            <v>'0409</v>
          </cell>
          <cell r="F166" t="str">
            <v>MOGILEŃSKI</v>
          </cell>
          <cell r="G166" t="str">
            <v>gmina Strzelno</v>
          </cell>
          <cell r="I166">
            <v>0</v>
          </cell>
          <cell r="J166">
            <v>7</v>
          </cell>
        </row>
        <row r="167">
          <cell r="A167" t="str">
            <v>Jeziora Wielkie</v>
          </cell>
          <cell r="B167" t="str">
            <v>'040902</v>
          </cell>
          <cell r="C167">
            <v>2</v>
          </cell>
          <cell r="D167">
            <v>2</v>
          </cell>
          <cell r="E167" t="str">
            <v>'0409</v>
          </cell>
          <cell r="F167" t="str">
            <v>MOGILEŃSKI</v>
          </cell>
          <cell r="G167" t="str">
            <v>gmina Jeziora Wielkie</v>
          </cell>
          <cell r="H167">
            <v>4979</v>
          </cell>
          <cell r="I167">
            <v>896.22</v>
          </cell>
          <cell r="J167">
            <v>7</v>
          </cell>
        </row>
        <row r="168">
          <cell r="A168" t="str">
            <v>Strzelno - obszar wiejski</v>
          </cell>
          <cell r="B168" t="str">
            <v>'040904</v>
          </cell>
          <cell r="C168">
            <v>5</v>
          </cell>
          <cell r="D168">
            <v>2</v>
          </cell>
          <cell r="E168" t="str">
            <v>'0409</v>
          </cell>
          <cell r="F168" t="str">
            <v>MOGILEŃSKI</v>
          </cell>
          <cell r="G168" t="str">
            <v>Strzelno - obszar wiejski</v>
          </cell>
          <cell r="H168">
            <v>6222</v>
          </cell>
          <cell r="I168">
            <v>1119.96</v>
          </cell>
          <cell r="J168">
            <v>7</v>
          </cell>
        </row>
        <row r="169">
          <cell r="A169" t="str">
            <v>Strzelno - miasto</v>
          </cell>
          <cell r="B169" t="str">
            <v>'040904</v>
          </cell>
          <cell r="C169">
            <v>4</v>
          </cell>
          <cell r="D169">
            <v>1</v>
          </cell>
          <cell r="E169" t="str">
            <v>'0409</v>
          </cell>
          <cell r="F169" t="str">
            <v>MOGILEŃSKI</v>
          </cell>
          <cell r="G169" t="str">
            <v>Strzelno - miasto</v>
          </cell>
          <cell r="H169">
            <v>5899</v>
          </cell>
          <cell r="I169">
            <v>1474.75</v>
          </cell>
          <cell r="J169">
            <v>7</v>
          </cell>
        </row>
        <row r="170">
          <cell r="A170" t="str">
            <v>Mogilno</v>
          </cell>
          <cell r="B170" t="str">
            <v>'040903</v>
          </cell>
          <cell r="C170">
            <v>3</v>
          </cell>
          <cell r="D170">
            <v>0</v>
          </cell>
          <cell r="E170" t="str">
            <v>'0409</v>
          </cell>
          <cell r="F170" t="str">
            <v>MOGILEŃSKI</v>
          </cell>
          <cell r="G170" t="str">
            <v>gmina Mogilno</v>
          </cell>
          <cell r="I170">
            <v>0</v>
          </cell>
          <cell r="J170">
            <v>7</v>
          </cell>
        </row>
        <row r="171">
          <cell r="A171" t="str">
            <v>Mogilno - obszar wiejski</v>
          </cell>
          <cell r="B171" t="str">
            <v>'040903</v>
          </cell>
          <cell r="C171">
            <v>5</v>
          </cell>
          <cell r="D171">
            <v>2</v>
          </cell>
          <cell r="E171" t="str">
            <v>'0409</v>
          </cell>
          <cell r="F171" t="str">
            <v>MOGILEŃSKI</v>
          </cell>
          <cell r="G171" t="str">
            <v>Mogilno - obszar wiejski</v>
          </cell>
          <cell r="H171">
            <v>12738</v>
          </cell>
          <cell r="I171">
            <v>2292.84</v>
          </cell>
          <cell r="J171">
            <v>7</v>
          </cell>
        </row>
        <row r="172">
          <cell r="A172" t="str">
            <v>Mogilno - miasto</v>
          </cell>
          <cell r="B172" t="str">
            <v>'040903</v>
          </cell>
          <cell r="C172">
            <v>4</v>
          </cell>
          <cell r="D172">
            <v>1</v>
          </cell>
          <cell r="E172" t="str">
            <v>'0409</v>
          </cell>
          <cell r="F172" t="str">
            <v>MOGILEŃSKI</v>
          </cell>
          <cell r="G172" t="str">
            <v>Mogilno - miasto</v>
          </cell>
          <cell r="H172">
            <v>12290</v>
          </cell>
          <cell r="I172">
            <v>3072.5</v>
          </cell>
          <cell r="J172">
            <v>7</v>
          </cell>
        </row>
        <row r="173">
          <cell r="A173" t="str">
            <v>Koronowo</v>
          </cell>
          <cell r="B173" t="str">
            <v>'040304</v>
          </cell>
          <cell r="C173">
            <v>3</v>
          </cell>
          <cell r="D173">
            <v>0</v>
          </cell>
          <cell r="E173" t="str">
            <v>'0403</v>
          </cell>
          <cell r="F173" t="str">
            <v>BYDGOSKI</v>
          </cell>
          <cell r="G173" t="str">
            <v>gmina Koronowo</v>
          </cell>
          <cell r="H173">
            <v>0</v>
          </cell>
          <cell r="I173">
            <v>0</v>
          </cell>
          <cell r="J173">
            <v>8</v>
          </cell>
        </row>
        <row r="174">
          <cell r="A174" t="str">
            <v>Solec Kujawski</v>
          </cell>
          <cell r="B174" t="str">
            <v>'040308</v>
          </cell>
          <cell r="C174">
            <v>3</v>
          </cell>
          <cell r="D174">
            <v>0</v>
          </cell>
          <cell r="E174" t="str">
            <v>'0403</v>
          </cell>
          <cell r="F174" t="str">
            <v>BYDGOSKI</v>
          </cell>
          <cell r="G174" t="str">
            <v>gmina Solec Kujawski</v>
          </cell>
          <cell r="H174">
            <v>0</v>
          </cell>
          <cell r="I174">
            <v>0</v>
          </cell>
          <cell r="J174">
            <v>8</v>
          </cell>
        </row>
        <row r="175">
          <cell r="A175" t="str">
            <v>Solec Kujawski - obszar wiejski</v>
          </cell>
          <cell r="B175" t="str">
            <v>'040308</v>
          </cell>
          <cell r="C175">
            <v>5</v>
          </cell>
          <cell r="D175">
            <v>2</v>
          </cell>
          <cell r="E175" t="str">
            <v>'0403</v>
          </cell>
          <cell r="F175" t="str">
            <v>BYDGOSKI</v>
          </cell>
          <cell r="G175" t="str">
            <v>Solec Kujawski - obszar wiejski</v>
          </cell>
          <cell r="H175">
            <v>1081</v>
          </cell>
          <cell r="I175">
            <v>194.58</v>
          </cell>
          <cell r="J175">
            <v>8</v>
          </cell>
        </row>
        <row r="176">
          <cell r="A176" t="str">
            <v>Dąbrowa Chełmińska</v>
          </cell>
          <cell r="B176" t="str">
            <v>'040302</v>
          </cell>
          <cell r="C176">
            <v>2</v>
          </cell>
          <cell r="D176">
            <v>2</v>
          </cell>
          <cell r="E176" t="str">
            <v>'0403</v>
          </cell>
          <cell r="F176" t="str">
            <v>BYDGOSKI</v>
          </cell>
          <cell r="G176" t="str">
            <v>gmina Dąbrowa Chełmińska</v>
          </cell>
          <cell r="H176">
            <v>7673</v>
          </cell>
          <cell r="I176">
            <v>1381.14</v>
          </cell>
          <cell r="J176">
            <v>8</v>
          </cell>
        </row>
        <row r="177">
          <cell r="A177" t="str">
            <v>Nowa Wieś Wielka</v>
          </cell>
          <cell r="B177" t="str">
            <v>'040305</v>
          </cell>
          <cell r="C177">
            <v>2</v>
          </cell>
          <cell r="D177">
            <v>2</v>
          </cell>
          <cell r="E177" t="str">
            <v>'0403</v>
          </cell>
          <cell r="F177" t="str">
            <v>BYDGOSKI</v>
          </cell>
          <cell r="G177" t="str">
            <v>gmina Nowa Wieś Wielka</v>
          </cell>
          <cell r="H177">
            <v>9067</v>
          </cell>
          <cell r="I177">
            <v>1632.06</v>
          </cell>
          <cell r="J177">
            <v>8</v>
          </cell>
        </row>
        <row r="178">
          <cell r="A178" t="str">
            <v>Sicienko</v>
          </cell>
          <cell r="B178" t="str">
            <v>'040307</v>
          </cell>
          <cell r="C178">
            <v>2</v>
          </cell>
          <cell r="D178">
            <v>2</v>
          </cell>
          <cell r="E178" t="str">
            <v>'0403</v>
          </cell>
          <cell r="F178" t="str">
            <v>BYDGOSKI</v>
          </cell>
          <cell r="G178" t="str">
            <v>gmina Sicienko</v>
          </cell>
          <cell r="H178">
            <v>9441</v>
          </cell>
          <cell r="I178">
            <v>1699.38</v>
          </cell>
          <cell r="J178">
            <v>8</v>
          </cell>
        </row>
        <row r="179">
          <cell r="A179" t="str">
            <v>Dobrcz</v>
          </cell>
          <cell r="B179" t="str">
            <v>'040303</v>
          </cell>
          <cell r="C179">
            <v>2</v>
          </cell>
          <cell r="D179">
            <v>2</v>
          </cell>
          <cell r="E179" t="str">
            <v>'0403</v>
          </cell>
          <cell r="F179" t="str">
            <v>BYDGOSKI</v>
          </cell>
          <cell r="G179" t="str">
            <v>gmina Dobrcz</v>
          </cell>
          <cell r="H179">
            <v>9900</v>
          </cell>
          <cell r="I179">
            <v>1782</v>
          </cell>
          <cell r="J179">
            <v>8</v>
          </cell>
        </row>
        <row r="180">
          <cell r="A180" t="str">
            <v>Osielsko</v>
          </cell>
          <cell r="B180" t="str">
            <v>'040306</v>
          </cell>
          <cell r="C180">
            <v>2</v>
          </cell>
          <cell r="D180">
            <v>2</v>
          </cell>
          <cell r="E180" t="str">
            <v>'0403</v>
          </cell>
          <cell r="F180" t="str">
            <v>BYDGOSKI</v>
          </cell>
          <cell r="G180" t="str">
            <v>gmina Osielsko</v>
          </cell>
          <cell r="H180">
            <v>11284</v>
          </cell>
          <cell r="I180">
            <v>2031.12</v>
          </cell>
          <cell r="J180">
            <v>8</v>
          </cell>
        </row>
        <row r="181">
          <cell r="A181" t="str">
            <v>Białe Błota</v>
          </cell>
          <cell r="B181" t="str">
            <v>'040301</v>
          </cell>
          <cell r="C181">
            <v>2</v>
          </cell>
          <cell r="D181">
            <v>2</v>
          </cell>
          <cell r="E181" t="str">
            <v>'0403</v>
          </cell>
          <cell r="F181" t="str">
            <v>BYDGOSKI</v>
          </cell>
          <cell r="G181" t="str">
            <v>gmina Białe Błota</v>
          </cell>
          <cell r="H181">
            <v>17102</v>
          </cell>
          <cell r="I181">
            <v>3078.36</v>
          </cell>
          <cell r="J181">
            <v>8</v>
          </cell>
        </row>
        <row r="182">
          <cell r="A182" t="str">
            <v>Solec Kujawski - miasto</v>
          </cell>
          <cell r="B182" t="str">
            <v>'040308</v>
          </cell>
          <cell r="C182">
            <v>4</v>
          </cell>
          <cell r="D182">
            <v>1</v>
          </cell>
          <cell r="E182" t="str">
            <v>'0403</v>
          </cell>
          <cell r="F182" t="str">
            <v>BYDGOSKI</v>
          </cell>
          <cell r="G182" t="str">
            <v>Solec Kujawski - miasto</v>
          </cell>
          <cell r="H182">
            <v>15328</v>
          </cell>
          <cell r="I182">
            <v>3832</v>
          </cell>
          <cell r="J182">
            <v>8</v>
          </cell>
        </row>
        <row r="183">
          <cell r="A183" t="str">
            <v>miasto Bydgoszcz</v>
          </cell>
          <cell r="B183" t="str">
            <v>'046101</v>
          </cell>
          <cell r="C183">
            <v>1</v>
          </cell>
          <cell r="D183">
            <v>1</v>
          </cell>
          <cell r="E183" t="str">
            <v>'0461</v>
          </cell>
          <cell r="F183" t="str">
            <v>BYDGOSZCZ</v>
          </cell>
          <cell r="G183" t="str">
            <v>Bydgoszcz</v>
          </cell>
          <cell r="H183">
            <v>356177</v>
          </cell>
          <cell r="I183">
            <v>117538.41</v>
          </cell>
          <cell r="J183">
            <v>8</v>
          </cell>
        </row>
        <row r="184">
          <cell r="A184" t="str">
            <v>Gniewkowo</v>
          </cell>
          <cell r="B184" t="str">
            <v>'040703</v>
          </cell>
          <cell r="C184">
            <v>3</v>
          </cell>
          <cell r="D184">
            <v>0</v>
          </cell>
          <cell r="E184" t="str">
            <v>'0407</v>
          </cell>
          <cell r="F184" t="str">
            <v>INOWROCŁAWSKI</v>
          </cell>
          <cell r="G184" t="str">
            <v>gmina Gniewkowo</v>
          </cell>
          <cell r="I184">
            <v>0</v>
          </cell>
          <cell r="J184">
            <v>8</v>
          </cell>
        </row>
        <row r="185">
          <cell r="A185" t="str">
            <v>Rojewo</v>
          </cell>
          <cell r="B185" t="str">
            <v>'040708</v>
          </cell>
          <cell r="C185">
            <v>2</v>
          </cell>
          <cell r="D185">
            <v>2</v>
          </cell>
          <cell r="E185" t="str">
            <v>'0407</v>
          </cell>
          <cell r="F185" t="str">
            <v>INOWROCŁAWSKI</v>
          </cell>
          <cell r="G185" t="str">
            <v>gmina Rojewo</v>
          </cell>
          <cell r="H185">
            <v>4719</v>
          </cell>
          <cell r="I185">
            <v>849.42</v>
          </cell>
          <cell r="J185">
            <v>8</v>
          </cell>
        </row>
        <row r="186">
          <cell r="A186" t="str">
            <v>Gniewkowo - obszar wiejski</v>
          </cell>
          <cell r="B186" t="str">
            <v>'040703</v>
          </cell>
          <cell r="C186">
            <v>5</v>
          </cell>
          <cell r="D186">
            <v>2</v>
          </cell>
          <cell r="E186" t="str">
            <v>'0407</v>
          </cell>
          <cell r="F186" t="str">
            <v>INOWROCŁAWSKI</v>
          </cell>
          <cell r="G186" t="str">
            <v>Gniewkowo - obszar wiejski</v>
          </cell>
          <cell r="H186">
            <v>7545</v>
          </cell>
          <cell r="I186">
            <v>1358.1</v>
          </cell>
          <cell r="J186">
            <v>8</v>
          </cell>
        </row>
        <row r="187">
          <cell r="A187" t="str">
            <v>Gniewkowo - miasto</v>
          </cell>
          <cell r="B187" t="str">
            <v>'040703</v>
          </cell>
          <cell r="C187">
            <v>4</v>
          </cell>
          <cell r="D187">
            <v>1</v>
          </cell>
          <cell r="E187" t="str">
            <v>'0407</v>
          </cell>
          <cell r="F187" t="str">
            <v>INOWROCŁAWSKI</v>
          </cell>
          <cell r="G187" t="str">
            <v>Gniewkowo - miasto</v>
          </cell>
          <cell r="H187">
            <v>7182</v>
          </cell>
          <cell r="I187">
            <v>1795.5</v>
          </cell>
          <cell r="J187">
            <v>8</v>
          </cell>
        </row>
        <row r="188">
          <cell r="A188" t="str">
            <v>Pakość</v>
          </cell>
          <cell r="B188" t="str">
            <v>'040707</v>
          </cell>
          <cell r="C188">
            <v>3</v>
          </cell>
          <cell r="D188">
            <v>0</v>
          </cell>
          <cell r="E188" t="str">
            <v>'0407</v>
          </cell>
          <cell r="F188" t="str">
            <v>INOWROCŁAWSKI</v>
          </cell>
          <cell r="G188" t="str">
            <v>gmina Pakość</v>
          </cell>
          <cell r="I188">
            <v>0</v>
          </cell>
          <cell r="J188">
            <v>8</v>
          </cell>
        </row>
        <row r="189">
          <cell r="A189" t="str">
            <v>Pakość - obszar wiejski</v>
          </cell>
          <cell r="B189" t="str">
            <v>'040707</v>
          </cell>
          <cell r="C189">
            <v>5</v>
          </cell>
          <cell r="D189">
            <v>2</v>
          </cell>
          <cell r="E189" t="str">
            <v>'0407</v>
          </cell>
          <cell r="F189" t="str">
            <v>INOWROCŁAWSKI</v>
          </cell>
          <cell r="G189" t="str">
            <v>Pakość - obszar wiejski</v>
          </cell>
          <cell r="H189">
            <v>4124</v>
          </cell>
          <cell r="I189">
            <v>742.32</v>
          </cell>
          <cell r="J189">
            <v>8</v>
          </cell>
        </row>
        <row r="190">
          <cell r="A190" t="str">
            <v>Pakość - miasto</v>
          </cell>
          <cell r="B190" t="str">
            <v>'040707</v>
          </cell>
          <cell r="C190">
            <v>4</v>
          </cell>
          <cell r="D190">
            <v>1</v>
          </cell>
          <cell r="E190" t="str">
            <v>'0407</v>
          </cell>
          <cell r="F190" t="str">
            <v>INOWROCŁAWSKI</v>
          </cell>
          <cell r="G190" t="str">
            <v>Pakość - miasto</v>
          </cell>
          <cell r="H190">
            <v>5774</v>
          </cell>
          <cell r="I190">
            <v>1443.5</v>
          </cell>
          <cell r="J190">
            <v>8</v>
          </cell>
        </row>
        <row r="191">
          <cell r="A191" t="str">
            <v>Złotniki Kujawskie</v>
          </cell>
          <cell r="B191" t="str">
            <v>'040709</v>
          </cell>
          <cell r="C191">
            <v>2</v>
          </cell>
          <cell r="D191">
            <v>2</v>
          </cell>
          <cell r="E191" t="str">
            <v>'0407</v>
          </cell>
          <cell r="F191" t="str">
            <v>INOWROCŁAWSKI</v>
          </cell>
          <cell r="G191" t="str">
            <v>gmina Złotniki Kujawskie</v>
          </cell>
          <cell r="H191">
            <v>9094</v>
          </cell>
          <cell r="I191">
            <v>1636.92</v>
          </cell>
          <cell r="J191">
            <v>8</v>
          </cell>
        </row>
        <row r="192">
          <cell r="A192" t="str">
            <v>Dąbrowa</v>
          </cell>
          <cell r="B192" t="str">
            <v>'040901</v>
          </cell>
          <cell r="C192">
            <v>2</v>
          </cell>
          <cell r="D192">
            <v>2</v>
          </cell>
          <cell r="E192" t="str">
            <v>'0409</v>
          </cell>
          <cell r="F192" t="str">
            <v>MOGILEŃSKI</v>
          </cell>
          <cell r="G192" t="str">
            <v>gmina Dąbrowa</v>
          </cell>
          <cell r="H192">
            <v>4755</v>
          </cell>
          <cell r="I192">
            <v>855.9</v>
          </cell>
          <cell r="J192">
            <v>8</v>
          </cell>
        </row>
        <row r="193">
          <cell r="A193" t="str">
            <v>Kcynia</v>
          </cell>
          <cell r="B193" t="str">
            <v>'041001</v>
          </cell>
          <cell r="C193">
            <v>3</v>
          </cell>
          <cell r="D193">
            <v>0</v>
          </cell>
          <cell r="E193" t="str">
            <v>'0410</v>
          </cell>
          <cell r="F193" t="str">
            <v>NAKIELSKI</v>
          </cell>
          <cell r="G193" t="str">
            <v>gmina Kcynia</v>
          </cell>
          <cell r="I193">
            <v>0</v>
          </cell>
          <cell r="J193">
            <v>8</v>
          </cell>
        </row>
        <row r="194">
          <cell r="A194" t="str">
            <v>Mrocza</v>
          </cell>
          <cell r="B194" t="str">
            <v>'041002</v>
          </cell>
          <cell r="C194">
            <v>3</v>
          </cell>
          <cell r="D194">
            <v>0</v>
          </cell>
          <cell r="E194" t="str">
            <v>'0410</v>
          </cell>
          <cell r="F194" t="str">
            <v>NAKIELSKI</v>
          </cell>
          <cell r="G194" t="str">
            <v>gmina Mrocza</v>
          </cell>
          <cell r="I194">
            <v>0</v>
          </cell>
          <cell r="J194">
            <v>8</v>
          </cell>
        </row>
        <row r="195">
          <cell r="A195" t="str">
            <v>Nakło nad Notecią</v>
          </cell>
          <cell r="B195" t="str">
            <v>'041003</v>
          </cell>
          <cell r="C195">
            <v>3</v>
          </cell>
          <cell r="D195">
            <v>0</v>
          </cell>
          <cell r="E195" t="str">
            <v>'0410</v>
          </cell>
          <cell r="F195" t="str">
            <v>NAKIELSKI</v>
          </cell>
          <cell r="G195" t="str">
            <v>gmina Nakło nad Notecią</v>
          </cell>
          <cell r="I195">
            <v>0</v>
          </cell>
          <cell r="J195">
            <v>8</v>
          </cell>
        </row>
        <row r="196">
          <cell r="A196" t="str">
            <v>Szubin</v>
          </cell>
          <cell r="B196" t="str">
            <v>'041005</v>
          </cell>
          <cell r="C196">
            <v>3</v>
          </cell>
          <cell r="D196">
            <v>0</v>
          </cell>
          <cell r="E196" t="str">
            <v>'0410</v>
          </cell>
          <cell r="F196" t="str">
            <v>NAKIELSKI</v>
          </cell>
          <cell r="G196" t="str">
            <v>gmina Szubin</v>
          </cell>
          <cell r="I196">
            <v>0</v>
          </cell>
          <cell r="J196">
            <v>8</v>
          </cell>
        </row>
        <row r="197">
          <cell r="A197" t="str">
            <v>Mrocza - obszar wiejski</v>
          </cell>
          <cell r="B197" t="str">
            <v>'041002</v>
          </cell>
          <cell r="C197">
            <v>5</v>
          </cell>
          <cell r="D197">
            <v>2</v>
          </cell>
          <cell r="E197" t="str">
            <v>'0410</v>
          </cell>
          <cell r="F197" t="str">
            <v>NAKIELSKI</v>
          </cell>
          <cell r="G197" t="str">
            <v>Mrocza - obszar wiejski</v>
          </cell>
          <cell r="H197">
            <v>4928</v>
          </cell>
          <cell r="I197">
            <v>887.04</v>
          </cell>
          <cell r="J197">
            <v>8</v>
          </cell>
        </row>
        <row r="198">
          <cell r="A198" t="str">
            <v>Mrocza - miasto</v>
          </cell>
          <cell r="B198" t="str">
            <v>'041002</v>
          </cell>
          <cell r="C198">
            <v>4</v>
          </cell>
          <cell r="D198">
            <v>1</v>
          </cell>
          <cell r="E198" t="str">
            <v>'0410</v>
          </cell>
          <cell r="F198" t="str">
            <v>NAKIELSKI</v>
          </cell>
          <cell r="G198" t="str">
            <v>Mrocza - miasto</v>
          </cell>
          <cell r="H198">
            <v>4368</v>
          </cell>
          <cell r="I198">
            <v>1092</v>
          </cell>
          <cell r="J198">
            <v>8</v>
          </cell>
        </row>
        <row r="199">
          <cell r="A199" t="str">
            <v>Kcynia - miasto</v>
          </cell>
          <cell r="B199" t="str">
            <v>'041001</v>
          </cell>
          <cell r="C199">
            <v>4</v>
          </cell>
          <cell r="D199">
            <v>1</v>
          </cell>
          <cell r="E199" t="str">
            <v>'0410</v>
          </cell>
          <cell r="F199" t="str">
            <v>NAKIELSKI</v>
          </cell>
          <cell r="G199" t="str">
            <v>Kcynia - miasto</v>
          </cell>
          <cell r="H199">
            <v>4702</v>
          </cell>
          <cell r="I199">
            <v>1175.5</v>
          </cell>
          <cell r="J199">
            <v>8</v>
          </cell>
        </row>
        <row r="200">
          <cell r="A200" t="str">
            <v>Sadki</v>
          </cell>
          <cell r="B200" t="str">
            <v>'041004</v>
          </cell>
          <cell r="C200">
            <v>2</v>
          </cell>
          <cell r="D200">
            <v>2</v>
          </cell>
          <cell r="E200" t="str">
            <v>'0410</v>
          </cell>
          <cell r="F200" t="str">
            <v>NAKIELSKI</v>
          </cell>
          <cell r="G200" t="str">
            <v>gmina Sadki</v>
          </cell>
          <cell r="H200">
            <v>7150</v>
          </cell>
          <cell r="I200">
            <v>1287</v>
          </cell>
          <cell r="J200">
            <v>8</v>
          </cell>
        </row>
        <row r="201">
          <cell r="A201" t="str">
            <v>Kcynia - obszar wiejski</v>
          </cell>
          <cell r="B201" t="str">
            <v>'041001</v>
          </cell>
          <cell r="C201">
            <v>5</v>
          </cell>
          <cell r="D201">
            <v>2</v>
          </cell>
          <cell r="E201" t="str">
            <v>'0410</v>
          </cell>
          <cell r="F201" t="str">
            <v>NAKIELSKI</v>
          </cell>
          <cell r="G201" t="str">
            <v>Kcynia - obszar wiejski</v>
          </cell>
          <cell r="H201">
            <v>8938</v>
          </cell>
          <cell r="I201">
            <v>1608.84</v>
          </cell>
          <cell r="J201">
            <v>8</v>
          </cell>
        </row>
        <row r="202">
          <cell r="A202" t="str">
            <v>Nakło nad Notecią - obszar wiejski</v>
          </cell>
          <cell r="B202" t="str">
            <v>'041003</v>
          </cell>
          <cell r="C202">
            <v>5</v>
          </cell>
          <cell r="D202">
            <v>2</v>
          </cell>
          <cell r="E202" t="str">
            <v>'0410</v>
          </cell>
          <cell r="F202" t="str">
            <v>NAKIELSKI</v>
          </cell>
          <cell r="G202" t="str">
            <v>Nakło nad Notecią - obszar wiejski</v>
          </cell>
          <cell r="H202">
            <v>12921</v>
          </cell>
          <cell r="I202">
            <v>2325.7800000000002</v>
          </cell>
          <cell r="J202">
            <v>8</v>
          </cell>
        </row>
        <row r="203">
          <cell r="A203" t="str">
            <v>Szubin - miasto</v>
          </cell>
          <cell r="B203" t="str">
            <v>'041005</v>
          </cell>
          <cell r="C203">
            <v>4</v>
          </cell>
          <cell r="D203">
            <v>1</v>
          </cell>
          <cell r="E203" t="str">
            <v>'0410</v>
          </cell>
          <cell r="F203" t="str">
            <v>NAKIELSKI</v>
          </cell>
          <cell r="G203" t="str">
            <v>Szubin - miasto</v>
          </cell>
          <cell r="H203">
            <v>9333</v>
          </cell>
          <cell r="I203">
            <v>2333.25</v>
          </cell>
          <cell r="J203">
            <v>8</v>
          </cell>
        </row>
        <row r="204">
          <cell r="A204" t="str">
            <v>Szubin - obszar wiejski</v>
          </cell>
          <cell r="B204" t="str">
            <v>'041005</v>
          </cell>
          <cell r="C204">
            <v>5</v>
          </cell>
          <cell r="D204">
            <v>2</v>
          </cell>
          <cell r="E204" t="str">
            <v>'0410</v>
          </cell>
          <cell r="F204" t="str">
            <v>NAKIELSKI</v>
          </cell>
          <cell r="G204" t="str">
            <v>Szubin - obszar wiejski</v>
          </cell>
          <cell r="H204">
            <v>14049</v>
          </cell>
          <cell r="I204">
            <v>2528.8200000000002</v>
          </cell>
          <cell r="J204">
            <v>8</v>
          </cell>
        </row>
        <row r="205">
          <cell r="A205" t="str">
            <v>Nakło nad Notecią - miasto</v>
          </cell>
          <cell r="B205" t="str">
            <v>'041003</v>
          </cell>
          <cell r="C205">
            <v>4</v>
          </cell>
          <cell r="D205">
            <v>1</v>
          </cell>
          <cell r="E205" t="str">
            <v>'0410</v>
          </cell>
          <cell r="F205" t="str">
            <v>NAKIELSKI</v>
          </cell>
          <cell r="G205" t="str">
            <v>Nakło nad Notecią - miasto</v>
          </cell>
          <cell r="H205">
            <v>19148</v>
          </cell>
          <cell r="I205">
            <v>4787</v>
          </cell>
          <cell r="J205">
            <v>8</v>
          </cell>
        </row>
        <row r="206">
          <cell r="A206" t="str">
            <v>Zławieś Wielka</v>
          </cell>
          <cell r="B206" t="str">
            <v>'041509</v>
          </cell>
          <cell r="C206">
            <v>2</v>
          </cell>
          <cell r="D206">
            <v>2</v>
          </cell>
          <cell r="E206" t="str">
            <v>'0415</v>
          </cell>
          <cell r="F206" t="str">
            <v>TORUŃSKI</v>
          </cell>
          <cell r="G206" t="str">
            <v>gmina Zławieś Wielka</v>
          </cell>
          <cell r="H206">
            <v>12380</v>
          </cell>
          <cell r="I206">
            <v>2228.4</v>
          </cell>
          <cell r="J206">
            <v>8</v>
          </cell>
        </row>
        <row r="207">
          <cell r="A207" t="str">
            <v>Barcin</v>
          </cell>
          <cell r="B207" t="str">
            <v>'041901</v>
          </cell>
          <cell r="C207">
            <v>3</v>
          </cell>
          <cell r="D207">
            <v>0</v>
          </cell>
          <cell r="E207" t="str">
            <v>'0419</v>
          </cell>
          <cell r="F207" t="str">
            <v>ŻNIŃSKI</v>
          </cell>
          <cell r="G207" t="str">
            <v>gmina Barcin</v>
          </cell>
          <cell r="I207">
            <v>0</v>
          </cell>
          <cell r="J207">
            <v>8</v>
          </cell>
        </row>
        <row r="208">
          <cell r="A208" t="str">
            <v>Janowiec Wielkopolski</v>
          </cell>
          <cell r="B208" t="str">
            <v>'041903</v>
          </cell>
          <cell r="C208">
            <v>3</v>
          </cell>
          <cell r="D208">
            <v>0</v>
          </cell>
          <cell r="E208" t="str">
            <v>'0419</v>
          </cell>
          <cell r="F208" t="str">
            <v>ŻNIŃSKI</v>
          </cell>
          <cell r="G208" t="str">
            <v>gmina Janowiec Wielkopolski</v>
          </cell>
          <cell r="I208">
            <v>0</v>
          </cell>
          <cell r="J208">
            <v>8</v>
          </cell>
        </row>
        <row r="209">
          <cell r="A209" t="str">
            <v>Łabiszyn</v>
          </cell>
          <cell r="B209" t="str">
            <v>'041904</v>
          </cell>
          <cell r="C209">
            <v>3</v>
          </cell>
          <cell r="D209">
            <v>0</v>
          </cell>
          <cell r="E209" t="str">
            <v>'0419</v>
          </cell>
          <cell r="F209" t="str">
            <v>ŻNIŃSKI</v>
          </cell>
          <cell r="G209" t="str">
            <v>gmina Łabiszyn</v>
          </cell>
          <cell r="I209">
            <v>0</v>
          </cell>
          <cell r="J209">
            <v>8</v>
          </cell>
        </row>
        <row r="210">
          <cell r="A210" t="str">
            <v>Żnin</v>
          </cell>
          <cell r="B210" t="str">
            <v>'041906</v>
          </cell>
          <cell r="C210">
            <v>3</v>
          </cell>
          <cell r="D210">
            <v>0</v>
          </cell>
          <cell r="E210" t="str">
            <v>'0419</v>
          </cell>
          <cell r="F210" t="str">
            <v>ŻNIŃSKI</v>
          </cell>
          <cell r="G210" t="str">
            <v>gmina Żnin</v>
          </cell>
          <cell r="I210">
            <v>0</v>
          </cell>
          <cell r="J210">
            <v>8</v>
          </cell>
        </row>
        <row r="211">
          <cell r="A211" t="str">
            <v>Łabiszyn - obszar wiejski</v>
          </cell>
          <cell r="B211" t="str">
            <v>'041904</v>
          </cell>
          <cell r="C211">
            <v>5</v>
          </cell>
          <cell r="D211">
            <v>2</v>
          </cell>
          <cell r="E211" t="str">
            <v>'0419</v>
          </cell>
          <cell r="F211" t="str">
            <v>ŻNIŃSKI</v>
          </cell>
          <cell r="G211" t="str">
            <v>Łabiszyn - obszar wiejski</v>
          </cell>
          <cell r="H211">
            <v>5102</v>
          </cell>
          <cell r="I211">
            <v>918.36</v>
          </cell>
          <cell r="J211">
            <v>8</v>
          </cell>
        </row>
        <row r="212">
          <cell r="A212" t="str">
            <v>Janowiec Wielkopolski - obszar wiejski</v>
          </cell>
          <cell r="B212" t="str">
            <v>'041903</v>
          </cell>
          <cell r="C212">
            <v>5</v>
          </cell>
          <cell r="D212">
            <v>2</v>
          </cell>
          <cell r="E212" t="str">
            <v>'0419</v>
          </cell>
          <cell r="F212" t="str">
            <v>ŻNIŃSKI</v>
          </cell>
          <cell r="G212" t="str">
            <v>Janowiec Wielkopolski - obszar wiejski</v>
          </cell>
          <cell r="H212">
            <v>5196</v>
          </cell>
          <cell r="I212">
            <v>935.28</v>
          </cell>
          <cell r="J212">
            <v>8</v>
          </cell>
        </row>
        <row r="213">
          <cell r="A213" t="str">
            <v>Gąsawa</v>
          </cell>
          <cell r="B213" t="str">
            <v>'041902</v>
          </cell>
          <cell r="C213">
            <v>2</v>
          </cell>
          <cell r="D213">
            <v>2</v>
          </cell>
          <cell r="E213" t="str">
            <v>'0419</v>
          </cell>
          <cell r="F213" t="str">
            <v>ŻNIŃSKI</v>
          </cell>
          <cell r="G213" t="str">
            <v>gmina Gąsawa</v>
          </cell>
          <cell r="H213">
            <v>5282</v>
          </cell>
          <cell r="I213">
            <v>950.76</v>
          </cell>
          <cell r="J213">
            <v>8</v>
          </cell>
        </row>
        <row r="214">
          <cell r="A214" t="str">
            <v>Janowiec Wielkopolski - miasto</v>
          </cell>
          <cell r="B214" t="str">
            <v>'041903</v>
          </cell>
          <cell r="C214">
            <v>4</v>
          </cell>
          <cell r="D214">
            <v>1</v>
          </cell>
          <cell r="E214" t="str">
            <v>'0419</v>
          </cell>
          <cell r="F214" t="str">
            <v>ŻNIŃSKI</v>
          </cell>
          <cell r="G214" t="str">
            <v>Janowiec Wielkopolski - miasto</v>
          </cell>
          <cell r="H214">
            <v>4069</v>
          </cell>
          <cell r="I214">
            <v>1017.25</v>
          </cell>
          <cell r="J214">
            <v>8</v>
          </cell>
        </row>
        <row r="215">
          <cell r="A215" t="str">
            <v>Łabiszyn - miasto</v>
          </cell>
          <cell r="B215" t="str">
            <v>'041904</v>
          </cell>
          <cell r="C215">
            <v>4</v>
          </cell>
          <cell r="D215">
            <v>1</v>
          </cell>
          <cell r="E215" t="str">
            <v>'0419</v>
          </cell>
          <cell r="F215" t="str">
            <v>ŻNIŃSKI</v>
          </cell>
          <cell r="G215" t="str">
            <v>Łabiszyn - miasto</v>
          </cell>
          <cell r="H215">
            <v>4452</v>
          </cell>
          <cell r="I215">
            <v>1113</v>
          </cell>
          <cell r="J215">
            <v>8</v>
          </cell>
        </row>
        <row r="216">
          <cell r="A216" t="str">
            <v>Rogowo</v>
          </cell>
          <cell r="B216" t="str">
            <v>'041905</v>
          </cell>
          <cell r="C216">
            <v>2</v>
          </cell>
          <cell r="D216">
            <v>2</v>
          </cell>
          <cell r="E216" t="str">
            <v>'0419</v>
          </cell>
          <cell r="F216" t="str">
            <v>ŻNIŃSKI</v>
          </cell>
          <cell r="G216" t="str">
            <v>gmina Rogowo</v>
          </cell>
          <cell r="H216">
            <v>6954</v>
          </cell>
          <cell r="I216">
            <v>1251.72</v>
          </cell>
          <cell r="J216">
            <v>8</v>
          </cell>
        </row>
        <row r="217">
          <cell r="A217" t="str">
            <v>Barcin - obszar wiejski</v>
          </cell>
          <cell r="B217" t="str">
            <v>'041901</v>
          </cell>
          <cell r="C217">
            <v>5</v>
          </cell>
          <cell r="D217">
            <v>2</v>
          </cell>
          <cell r="E217" t="str">
            <v>'0419</v>
          </cell>
          <cell r="F217" t="str">
            <v>ŻNIŃSKI</v>
          </cell>
          <cell r="G217" t="str">
            <v>Barcin - obszar wiejski</v>
          </cell>
          <cell r="H217">
            <v>7107</v>
          </cell>
          <cell r="I217">
            <v>1279.26</v>
          </cell>
          <cell r="J217">
            <v>8</v>
          </cell>
        </row>
        <row r="218">
          <cell r="A218" t="str">
            <v>Żnin - obszar wiejski</v>
          </cell>
          <cell r="B218" t="str">
            <v>'041906</v>
          </cell>
          <cell r="C218">
            <v>5</v>
          </cell>
          <cell r="D218">
            <v>2</v>
          </cell>
          <cell r="E218" t="str">
            <v>'0419</v>
          </cell>
          <cell r="F218" t="str">
            <v>ŻNIŃSKI</v>
          </cell>
          <cell r="G218" t="str">
            <v>Żnin - obszar wiejski</v>
          </cell>
          <cell r="H218">
            <v>10195</v>
          </cell>
          <cell r="I218">
            <v>1835.1</v>
          </cell>
          <cell r="J218">
            <v>8</v>
          </cell>
        </row>
        <row r="219">
          <cell r="A219" t="str">
            <v>Barcin - miasto</v>
          </cell>
          <cell r="B219" t="str">
            <v>'041901</v>
          </cell>
          <cell r="C219">
            <v>4</v>
          </cell>
          <cell r="D219">
            <v>1</v>
          </cell>
          <cell r="E219" t="str">
            <v>'0419</v>
          </cell>
          <cell r="F219" t="str">
            <v>ŻNIŃSKI</v>
          </cell>
          <cell r="G219" t="str">
            <v>Barcin - miasto</v>
          </cell>
          <cell r="H219">
            <v>7702</v>
          </cell>
          <cell r="I219">
            <v>1925.5</v>
          </cell>
          <cell r="J219">
            <v>8</v>
          </cell>
        </row>
        <row r="220">
          <cell r="A220" t="str">
            <v>Żnin - miasto</v>
          </cell>
          <cell r="B220" t="str">
            <v>'041906</v>
          </cell>
          <cell r="C220">
            <v>4</v>
          </cell>
          <cell r="D220">
            <v>1</v>
          </cell>
          <cell r="E220" t="str">
            <v>'0419</v>
          </cell>
          <cell r="F220" t="str">
            <v>ŻNIŃSKI</v>
          </cell>
          <cell r="G220" t="str">
            <v>Żnin - miasto</v>
          </cell>
          <cell r="H220">
            <v>14020</v>
          </cell>
          <cell r="I220">
            <v>3505</v>
          </cell>
          <cell r="J220">
            <v>8</v>
          </cell>
        </row>
      </sheetData>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POK"/>
      <sheetName val="zastępcze"/>
      <sheetName val="składowiska"/>
      <sheetName val="Regiony"/>
      <sheetName val="Powiaty"/>
      <sheetName val="Legenda"/>
      <sheetName val="Zest region"/>
      <sheetName val="Gminy"/>
      <sheetName val="prog odpady"/>
      <sheetName val="odzysk"/>
      <sheetName val="ZESTAWIENIA"/>
    </sheetNames>
    <sheetDataSet>
      <sheetData sheetId="0"/>
      <sheetData sheetId="1"/>
      <sheetData sheetId="2"/>
      <sheetData sheetId="3"/>
      <sheetData sheetId="4"/>
      <sheetData sheetId="5"/>
      <sheetData sheetId="6"/>
      <sheetData sheetId="7">
        <row r="6">
          <cell r="A6" t="str">
            <v>Nazwa gminy</v>
          </cell>
          <cell r="B6" t="str">
            <v>GM_ID</v>
          </cell>
          <cell r="C6" t="str">
            <v>Typ</v>
          </cell>
          <cell r="D6" t="str">
            <v>Typ 2</v>
          </cell>
          <cell r="E6" t="str">
            <v>POW_ID</v>
          </cell>
          <cell r="F6" t="str">
            <v>Powiat</v>
          </cell>
          <cell r="G6" t="str">
            <v>gminy</v>
          </cell>
          <cell r="H6" t="str">
            <v>Ludność</v>
          </cell>
          <cell r="I6" t="str">
            <v>Ilość odpadów</v>
          </cell>
          <cell r="J6" t="str">
            <v>Region</v>
          </cell>
        </row>
        <row r="7">
          <cell r="A7" t="str">
            <v>Koronowo - obszar wiejski</v>
          </cell>
          <cell r="B7" t="str">
            <v>'040304</v>
          </cell>
          <cell r="C7">
            <v>5</v>
          </cell>
          <cell r="D7">
            <v>2</v>
          </cell>
          <cell r="E7" t="str">
            <v>'0403</v>
          </cell>
          <cell r="F7" t="str">
            <v>BYDGOSKI</v>
          </cell>
          <cell r="G7" t="str">
            <v>Koronowo - obszar wiejski</v>
          </cell>
          <cell r="H7">
            <v>12719</v>
          </cell>
          <cell r="I7">
            <v>2289.42</v>
          </cell>
          <cell r="J7">
            <v>1</v>
          </cell>
        </row>
        <row r="8">
          <cell r="A8" t="str">
            <v>Koronowo - miasto</v>
          </cell>
          <cell r="B8" t="str">
            <v>'040304</v>
          </cell>
          <cell r="C8">
            <v>4</v>
          </cell>
          <cell r="D8">
            <v>1</v>
          </cell>
          <cell r="E8" t="str">
            <v>'0403</v>
          </cell>
          <cell r="F8" t="str">
            <v>BYDGOSKI</v>
          </cell>
          <cell r="G8" t="str">
            <v>Koronowo - miasto</v>
          </cell>
          <cell r="H8">
            <v>11029</v>
          </cell>
          <cell r="I8">
            <v>2757.25</v>
          </cell>
          <cell r="J8">
            <v>1</v>
          </cell>
        </row>
        <row r="9">
          <cell r="A9" t="str">
            <v>Kamień Krajeński</v>
          </cell>
          <cell r="B9" t="str">
            <v>'041301</v>
          </cell>
          <cell r="C9">
            <v>3</v>
          </cell>
          <cell r="D9">
            <v>0</v>
          </cell>
          <cell r="E9" t="str">
            <v>'0413</v>
          </cell>
          <cell r="F9" t="str">
            <v>SĘPOLEŃSKI</v>
          </cell>
          <cell r="G9" t="str">
            <v>gmina Kamień Krajeński</v>
          </cell>
          <cell r="I9">
            <v>0</v>
          </cell>
          <cell r="J9">
            <v>1</v>
          </cell>
        </row>
        <row r="10">
          <cell r="A10" t="str">
            <v>Sępólno Krajeńskie</v>
          </cell>
          <cell r="B10" t="str">
            <v>'041302</v>
          </cell>
          <cell r="C10">
            <v>3</v>
          </cell>
          <cell r="D10">
            <v>0</v>
          </cell>
          <cell r="E10" t="str">
            <v>'0413</v>
          </cell>
          <cell r="F10" t="str">
            <v>SĘPOLEŃSKI</v>
          </cell>
          <cell r="G10" t="str">
            <v>gmina Sępólno Krajeńskie</v>
          </cell>
          <cell r="I10">
            <v>0</v>
          </cell>
          <cell r="J10">
            <v>1</v>
          </cell>
        </row>
        <row r="11">
          <cell r="A11" t="str">
            <v>Więcbork</v>
          </cell>
          <cell r="B11" t="str">
            <v>'041304</v>
          </cell>
          <cell r="C11">
            <v>3</v>
          </cell>
          <cell r="D11">
            <v>0</v>
          </cell>
          <cell r="E11" t="str">
            <v>'0413</v>
          </cell>
          <cell r="F11" t="str">
            <v>SĘPOLEŃSKI</v>
          </cell>
          <cell r="G11" t="str">
            <v>gmina Więcbork</v>
          </cell>
          <cell r="I11">
            <v>0</v>
          </cell>
          <cell r="J11">
            <v>1</v>
          </cell>
        </row>
        <row r="12">
          <cell r="A12" t="str">
            <v>Kamień Krajeński - miasto</v>
          </cell>
          <cell r="B12" t="str">
            <v>'041301</v>
          </cell>
          <cell r="C12">
            <v>4</v>
          </cell>
          <cell r="D12">
            <v>1</v>
          </cell>
          <cell r="E12" t="str">
            <v>'0413</v>
          </cell>
          <cell r="F12" t="str">
            <v>SĘPOLEŃSKI</v>
          </cell>
          <cell r="G12" t="str">
            <v>Kamień Krajeński - miasto</v>
          </cell>
          <cell r="H12">
            <v>2344</v>
          </cell>
          <cell r="I12">
            <v>586</v>
          </cell>
          <cell r="J12">
            <v>1</v>
          </cell>
        </row>
        <row r="13">
          <cell r="A13" t="str">
            <v>Kamień Krajeński - obszar wiejski</v>
          </cell>
          <cell r="B13" t="str">
            <v>'041301</v>
          </cell>
          <cell r="C13">
            <v>5</v>
          </cell>
          <cell r="D13">
            <v>2</v>
          </cell>
          <cell r="E13" t="str">
            <v>'0413</v>
          </cell>
          <cell r="F13" t="str">
            <v>SĘPOLEŃSKI</v>
          </cell>
          <cell r="G13" t="str">
            <v>Kamień Krajeński - obszar wiejski</v>
          </cell>
          <cell r="H13">
            <v>4539</v>
          </cell>
          <cell r="I13">
            <v>817.02</v>
          </cell>
          <cell r="J13">
            <v>1</v>
          </cell>
        </row>
        <row r="14">
          <cell r="A14" t="str">
            <v>Sośno</v>
          </cell>
          <cell r="B14" t="str">
            <v>'041303</v>
          </cell>
          <cell r="C14">
            <v>2</v>
          </cell>
          <cell r="D14">
            <v>2</v>
          </cell>
          <cell r="E14" t="str">
            <v>'0413</v>
          </cell>
          <cell r="F14" t="str">
            <v>SĘPOLEŃSKI</v>
          </cell>
          <cell r="G14" t="str">
            <v>gmina Sośno</v>
          </cell>
          <cell r="H14">
            <v>5089</v>
          </cell>
          <cell r="I14">
            <v>916.02</v>
          </cell>
          <cell r="J14">
            <v>1</v>
          </cell>
        </row>
        <row r="15">
          <cell r="A15" t="str">
            <v>Sępólno Krajeńskie - obszar wiejski</v>
          </cell>
          <cell r="B15" t="str">
            <v>'041302</v>
          </cell>
          <cell r="C15">
            <v>5</v>
          </cell>
          <cell r="D15">
            <v>2</v>
          </cell>
          <cell r="E15" t="str">
            <v>'0413</v>
          </cell>
          <cell r="F15" t="str">
            <v>SĘPOLEŃSKI</v>
          </cell>
          <cell r="G15" t="str">
            <v>Sępólno Krajeńskie - obszar wiejski</v>
          </cell>
          <cell r="H15">
            <v>6844</v>
          </cell>
          <cell r="I15">
            <v>1231.92</v>
          </cell>
          <cell r="J15">
            <v>1</v>
          </cell>
        </row>
        <row r="16">
          <cell r="A16" t="str">
            <v>Więcbork - obszar wiejski</v>
          </cell>
          <cell r="B16" t="str">
            <v>'041304</v>
          </cell>
          <cell r="C16">
            <v>5</v>
          </cell>
          <cell r="D16">
            <v>2</v>
          </cell>
          <cell r="E16" t="str">
            <v>'0413</v>
          </cell>
          <cell r="F16" t="str">
            <v>SĘPOLEŃSKI</v>
          </cell>
          <cell r="G16" t="str">
            <v>Więcbork - obszar wiejski</v>
          </cell>
          <cell r="H16">
            <v>7285</v>
          </cell>
          <cell r="I16">
            <v>1311.3</v>
          </cell>
          <cell r="J16">
            <v>1</v>
          </cell>
        </row>
        <row r="17">
          <cell r="A17" t="str">
            <v>Więcbork - miasto</v>
          </cell>
          <cell r="B17" t="str">
            <v>'041304</v>
          </cell>
          <cell r="C17">
            <v>4</v>
          </cell>
          <cell r="D17">
            <v>1</v>
          </cell>
          <cell r="E17" t="str">
            <v>'0413</v>
          </cell>
          <cell r="F17" t="str">
            <v>SĘPOLEŃSKI</v>
          </cell>
          <cell r="G17" t="str">
            <v>Więcbork - miasto</v>
          </cell>
          <cell r="H17">
            <v>5813</v>
          </cell>
          <cell r="I17">
            <v>1453.25</v>
          </cell>
          <cell r="J17">
            <v>1</v>
          </cell>
        </row>
        <row r="18">
          <cell r="A18" t="str">
            <v>Sępólno Krajeńskie - miasto</v>
          </cell>
          <cell r="B18" t="str">
            <v>'041302</v>
          </cell>
          <cell r="C18">
            <v>4</v>
          </cell>
          <cell r="D18">
            <v>1</v>
          </cell>
          <cell r="E18" t="str">
            <v>'0413</v>
          </cell>
          <cell r="F18" t="str">
            <v>SĘPOLEŃSKI</v>
          </cell>
          <cell r="G18" t="str">
            <v>Sępólno Krajeńskie - miasto</v>
          </cell>
          <cell r="H18">
            <v>9102</v>
          </cell>
          <cell r="I18">
            <v>2275.5</v>
          </cell>
          <cell r="J18">
            <v>1</v>
          </cell>
        </row>
        <row r="19">
          <cell r="A19" t="str">
            <v>Świecie</v>
          </cell>
          <cell r="B19" t="str">
            <v>'041409</v>
          </cell>
          <cell r="C19">
            <v>3</v>
          </cell>
          <cell r="D19">
            <v>0</v>
          </cell>
          <cell r="E19" t="str">
            <v>'0414</v>
          </cell>
          <cell r="F19" t="str">
            <v>ŚWIECKI</v>
          </cell>
          <cell r="G19" t="str">
            <v>gmina Świecie</v>
          </cell>
          <cell r="I19">
            <v>0</v>
          </cell>
          <cell r="J19">
            <v>1</v>
          </cell>
        </row>
        <row r="20">
          <cell r="A20" t="str">
            <v>Świekatowo</v>
          </cell>
          <cell r="B20" t="str">
            <v>'041410</v>
          </cell>
          <cell r="C20">
            <v>2</v>
          </cell>
          <cell r="D20">
            <v>2</v>
          </cell>
          <cell r="E20" t="str">
            <v>'0414</v>
          </cell>
          <cell r="F20" t="str">
            <v>ŚWIECKI</v>
          </cell>
          <cell r="G20" t="str">
            <v>gmina Świekatowo</v>
          </cell>
          <cell r="H20">
            <v>3506</v>
          </cell>
          <cell r="I20">
            <v>631.08000000000004</v>
          </cell>
          <cell r="J20">
            <v>1</v>
          </cell>
        </row>
        <row r="21">
          <cell r="A21" t="str">
            <v>Lniano</v>
          </cell>
          <cell r="B21" t="str">
            <v>'041405</v>
          </cell>
          <cell r="C21">
            <v>2</v>
          </cell>
          <cell r="D21">
            <v>2</v>
          </cell>
          <cell r="E21" t="str">
            <v>'0414</v>
          </cell>
          <cell r="F21" t="str">
            <v>ŚWIECKI</v>
          </cell>
          <cell r="G21" t="str">
            <v>gmina Lniano</v>
          </cell>
          <cell r="H21">
            <v>4151</v>
          </cell>
          <cell r="I21">
            <v>747.18</v>
          </cell>
          <cell r="J21">
            <v>1</v>
          </cell>
        </row>
        <row r="22">
          <cell r="A22" t="str">
            <v>Nowe - obszar wiejski</v>
          </cell>
          <cell r="B22" t="str">
            <v>'041406</v>
          </cell>
          <cell r="C22">
            <v>5</v>
          </cell>
          <cell r="D22">
            <v>2</v>
          </cell>
          <cell r="E22" t="str">
            <v>'0414</v>
          </cell>
          <cell r="F22" t="str">
            <v>ŚWIECKI</v>
          </cell>
          <cell r="G22" t="str">
            <v>Nowe - obszar wiejski</v>
          </cell>
          <cell r="H22">
            <v>4483</v>
          </cell>
          <cell r="I22">
            <v>806.94</v>
          </cell>
          <cell r="J22">
            <v>1</v>
          </cell>
        </row>
        <row r="23">
          <cell r="A23" t="str">
            <v>Drzycim</v>
          </cell>
          <cell r="B23" t="str">
            <v>'041403</v>
          </cell>
          <cell r="C23">
            <v>2</v>
          </cell>
          <cell r="D23">
            <v>2</v>
          </cell>
          <cell r="E23" t="str">
            <v>'0414</v>
          </cell>
          <cell r="F23" t="str">
            <v>ŚWIECKI</v>
          </cell>
          <cell r="G23" t="str">
            <v>gmina Drzycim</v>
          </cell>
          <cell r="H23">
            <v>5011</v>
          </cell>
          <cell r="I23">
            <v>901.98</v>
          </cell>
          <cell r="J23">
            <v>1</v>
          </cell>
        </row>
        <row r="24">
          <cell r="A24" t="str">
            <v>Bukowiec</v>
          </cell>
          <cell r="B24" t="str">
            <v>'041401</v>
          </cell>
          <cell r="C24">
            <v>2</v>
          </cell>
          <cell r="D24">
            <v>2</v>
          </cell>
          <cell r="E24" t="str">
            <v>'0414</v>
          </cell>
          <cell r="F24" t="str">
            <v>ŚWIECKI</v>
          </cell>
          <cell r="G24" t="str">
            <v>gmina Bukowiec</v>
          </cell>
          <cell r="H24">
            <v>5198</v>
          </cell>
          <cell r="I24">
            <v>935.64</v>
          </cell>
          <cell r="J24">
            <v>1</v>
          </cell>
        </row>
        <row r="25">
          <cell r="A25" t="str">
            <v>Osie</v>
          </cell>
          <cell r="B25" t="str">
            <v>'041407</v>
          </cell>
          <cell r="C25">
            <v>2</v>
          </cell>
          <cell r="D25">
            <v>2</v>
          </cell>
          <cell r="E25" t="str">
            <v>'0414</v>
          </cell>
          <cell r="F25" t="str">
            <v>ŚWIECKI</v>
          </cell>
          <cell r="G25" t="str">
            <v>gmina Osie</v>
          </cell>
          <cell r="H25">
            <v>5356</v>
          </cell>
          <cell r="I25">
            <v>964.08</v>
          </cell>
          <cell r="J25">
            <v>1</v>
          </cell>
        </row>
        <row r="26">
          <cell r="A26" t="str">
            <v>Świecie - obszar wiejski</v>
          </cell>
          <cell r="B26" t="str">
            <v>'041409</v>
          </cell>
          <cell r="C26">
            <v>5</v>
          </cell>
          <cell r="D26">
            <v>2</v>
          </cell>
          <cell r="E26" t="str">
            <v>'0414</v>
          </cell>
          <cell r="F26" t="str">
            <v>ŚWIECKI</v>
          </cell>
          <cell r="G26" t="str">
            <v>Świecie - obszar wiejski</v>
          </cell>
          <cell r="H26">
            <v>7621</v>
          </cell>
          <cell r="I26">
            <v>1371.78</v>
          </cell>
          <cell r="J26">
            <v>1</v>
          </cell>
        </row>
        <row r="27">
          <cell r="A27" t="str">
            <v>Jeżewo</v>
          </cell>
          <cell r="B27" t="str">
            <v>'041404</v>
          </cell>
          <cell r="C27">
            <v>2</v>
          </cell>
          <cell r="D27">
            <v>2</v>
          </cell>
          <cell r="E27" t="str">
            <v>'0414</v>
          </cell>
          <cell r="F27" t="str">
            <v>ŚWIECKI</v>
          </cell>
          <cell r="G27" t="str">
            <v>gmina Jeżewo</v>
          </cell>
          <cell r="H27">
            <v>7897</v>
          </cell>
          <cell r="I27">
            <v>1421.46</v>
          </cell>
          <cell r="J27">
            <v>1</v>
          </cell>
        </row>
        <row r="28">
          <cell r="A28" t="str">
            <v>Nowe - miasto</v>
          </cell>
          <cell r="B28" t="str">
            <v>'041406</v>
          </cell>
          <cell r="C28">
            <v>4</v>
          </cell>
          <cell r="D28">
            <v>1</v>
          </cell>
          <cell r="E28" t="str">
            <v>'0414</v>
          </cell>
          <cell r="F28" t="str">
            <v>ŚWIECKI</v>
          </cell>
          <cell r="G28" t="str">
            <v>Nowe - miasto</v>
          </cell>
          <cell r="H28">
            <v>6104</v>
          </cell>
          <cell r="I28">
            <v>1526</v>
          </cell>
          <cell r="J28">
            <v>1</v>
          </cell>
        </row>
        <row r="29">
          <cell r="A29" t="str">
            <v>Pruszcz</v>
          </cell>
          <cell r="B29" t="str">
            <v>'041408</v>
          </cell>
          <cell r="C29">
            <v>2</v>
          </cell>
          <cell r="D29">
            <v>2</v>
          </cell>
          <cell r="E29" t="str">
            <v>'0414</v>
          </cell>
          <cell r="F29" t="str">
            <v>ŚWIECKI</v>
          </cell>
          <cell r="G29" t="str">
            <v>gmina Pruszcz</v>
          </cell>
          <cell r="H29">
            <v>9240</v>
          </cell>
          <cell r="I29">
            <v>1663.2</v>
          </cell>
          <cell r="J29">
            <v>1</v>
          </cell>
        </row>
        <row r="30">
          <cell r="A30" t="str">
            <v>Świecie - miasto</v>
          </cell>
          <cell r="B30" t="str">
            <v>'041409</v>
          </cell>
          <cell r="C30">
            <v>4</v>
          </cell>
          <cell r="D30">
            <v>1</v>
          </cell>
          <cell r="E30" t="str">
            <v>'0414</v>
          </cell>
          <cell r="F30" t="str">
            <v>ŚWIECKI</v>
          </cell>
          <cell r="G30" t="str">
            <v>Świecie - miasto</v>
          </cell>
          <cell r="H30">
            <v>25656</v>
          </cell>
          <cell r="I30">
            <v>6414</v>
          </cell>
          <cell r="J30">
            <v>1</v>
          </cell>
        </row>
        <row r="31">
          <cell r="A31" t="str">
            <v>Tuchola</v>
          </cell>
          <cell r="B31" t="str">
            <v>'041606</v>
          </cell>
          <cell r="C31">
            <v>3</v>
          </cell>
          <cell r="D31">
            <v>0</v>
          </cell>
          <cell r="E31" t="str">
            <v>'0416</v>
          </cell>
          <cell r="F31" t="str">
            <v>TUCHOLSKI</v>
          </cell>
          <cell r="G31" t="str">
            <v>gmina Tuchola</v>
          </cell>
          <cell r="I31">
            <v>0</v>
          </cell>
          <cell r="J31">
            <v>1</v>
          </cell>
        </row>
        <row r="32">
          <cell r="A32" t="str">
            <v>Kęsowo</v>
          </cell>
          <cell r="B32" t="str">
            <v>'041603</v>
          </cell>
          <cell r="C32">
            <v>2</v>
          </cell>
          <cell r="D32">
            <v>2</v>
          </cell>
          <cell r="E32" t="str">
            <v>'0416</v>
          </cell>
          <cell r="F32" t="str">
            <v>TUCHOLSKI</v>
          </cell>
          <cell r="G32" t="str">
            <v>gmina Kęsowo</v>
          </cell>
          <cell r="H32">
            <v>4439</v>
          </cell>
          <cell r="I32">
            <v>799.02</v>
          </cell>
          <cell r="J32">
            <v>1</v>
          </cell>
        </row>
        <row r="33">
          <cell r="A33" t="str">
            <v>Gostycyn</v>
          </cell>
          <cell r="B33" t="str">
            <v>'041602</v>
          </cell>
          <cell r="C33">
            <v>2</v>
          </cell>
          <cell r="D33">
            <v>2</v>
          </cell>
          <cell r="E33" t="str">
            <v>'0416</v>
          </cell>
          <cell r="F33" t="str">
            <v>TUCHOLSKI</v>
          </cell>
          <cell r="G33" t="str">
            <v>gmina Gostycyn</v>
          </cell>
          <cell r="H33">
            <v>5195</v>
          </cell>
          <cell r="I33">
            <v>935.1</v>
          </cell>
          <cell r="J33">
            <v>1</v>
          </cell>
        </row>
        <row r="34">
          <cell r="A34" t="str">
            <v>Śliwice</v>
          </cell>
          <cell r="B34" t="str">
            <v>'041605</v>
          </cell>
          <cell r="C34">
            <v>2</v>
          </cell>
          <cell r="D34">
            <v>2</v>
          </cell>
          <cell r="E34" t="str">
            <v>'0416</v>
          </cell>
          <cell r="F34" t="str">
            <v>TUCHOLSKI</v>
          </cell>
          <cell r="G34" t="str">
            <v>gmina Śliwice</v>
          </cell>
          <cell r="H34">
            <v>5465</v>
          </cell>
          <cell r="I34">
            <v>983.7</v>
          </cell>
          <cell r="J34">
            <v>1</v>
          </cell>
        </row>
        <row r="35">
          <cell r="A35" t="str">
            <v>Lubiewo</v>
          </cell>
          <cell r="B35" t="str">
            <v>'041604</v>
          </cell>
          <cell r="C35">
            <v>2</v>
          </cell>
          <cell r="D35">
            <v>2</v>
          </cell>
          <cell r="E35" t="str">
            <v>'0416</v>
          </cell>
          <cell r="F35" t="str">
            <v>TUCHOLSKI</v>
          </cell>
          <cell r="G35" t="str">
            <v>gmina Lubiewo</v>
          </cell>
          <cell r="H35">
            <v>5794</v>
          </cell>
          <cell r="I35">
            <v>1042.92</v>
          </cell>
          <cell r="J35">
            <v>1</v>
          </cell>
        </row>
        <row r="36">
          <cell r="A36" t="str">
            <v>Tuchola - obszar wiejski</v>
          </cell>
          <cell r="B36" t="str">
            <v>'041606</v>
          </cell>
          <cell r="C36">
            <v>5</v>
          </cell>
          <cell r="D36">
            <v>2</v>
          </cell>
          <cell r="E36" t="str">
            <v>'0416</v>
          </cell>
          <cell r="F36" t="str">
            <v>TUCHOLSKI</v>
          </cell>
          <cell r="G36" t="str">
            <v>Tuchola - obszar wiejski</v>
          </cell>
          <cell r="H36">
            <v>6320</v>
          </cell>
          <cell r="I36">
            <v>1137.5999999999999</v>
          </cell>
          <cell r="J36">
            <v>1</v>
          </cell>
        </row>
        <row r="37">
          <cell r="A37" t="str">
            <v>Cekcyn</v>
          </cell>
          <cell r="B37" t="str">
            <v>'041601</v>
          </cell>
          <cell r="C37">
            <v>2</v>
          </cell>
          <cell r="D37">
            <v>2</v>
          </cell>
          <cell r="E37" t="str">
            <v>'0416</v>
          </cell>
          <cell r="F37" t="str">
            <v>TUCHOLSKI</v>
          </cell>
          <cell r="G37" t="str">
            <v>gmina Cekcyn</v>
          </cell>
          <cell r="H37">
            <v>6588</v>
          </cell>
          <cell r="I37">
            <v>1185.8399999999999</v>
          </cell>
          <cell r="J37">
            <v>1</v>
          </cell>
        </row>
        <row r="38">
          <cell r="A38" t="str">
            <v>Tuchola - miasto</v>
          </cell>
          <cell r="B38" t="str">
            <v>'041606</v>
          </cell>
          <cell r="C38">
            <v>4</v>
          </cell>
          <cell r="D38">
            <v>1</v>
          </cell>
          <cell r="E38" t="str">
            <v>'0416</v>
          </cell>
          <cell r="F38" t="str">
            <v>TUCHOLSKI</v>
          </cell>
          <cell r="G38" t="str">
            <v>Tuchola - miasto</v>
          </cell>
          <cell r="H38">
            <v>13886</v>
          </cell>
          <cell r="I38">
            <v>3471.5</v>
          </cell>
          <cell r="J38">
            <v>1</v>
          </cell>
        </row>
        <row r="39">
          <cell r="A39" t="str">
            <v>miasto Grudziądz</v>
          </cell>
          <cell r="B39" t="str">
            <v>'046201</v>
          </cell>
          <cell r="C39">
            <v>1</v>
          </cell>
          <cell r="D39">
            <v>1</v>
          </cell>
          <cell r="E39" t="str">
            <v>'0462</v>
          </cell>
          <cell r="F39" t="str">
            <v>GRUDZIĄDZ</v>
          </cell>
          <cell r="G39" t="str">
            <v>Grudziądz</v>
          </cell>
          <cell r="H39">
            <v>98757</v>
          </cell>
          <cell r="I39">
            <v>32589.81</v>
          </cell>
          <cell r="J39">
            <v>2</v>
          </cell>
        </row>
        <row r="40">
          <cell r="A40" t="str">
            <v>Łasin</v>
          </cell>
          <cell r="B40" t="str">
            <v>'040603</v>
          </cell>
          <cell r="C40">
            <v>3</v>
          </cell>
          <cell r="D40">
            <v>0</v>
          </cell>
          <cell r="E40" t="str">
            <v>'0406</v>
          </cell>
          <cell r="F40" t="str">
            <v>GRUDZIĄDZKI</v>
          </cell>
          <cell r="G40" t="str">
            <v>gmina Łasin</v>
          </cell>
          <cell r="I40">
            <v>0</v>
          </cell>
          <cell r="J40">
            <v>2</v>
          </cell>
        </row>
        <row r="41">
          <cell r="A41" t="str">
            <v>Radzyń Chełmiński</v>
          </cell>
          <cell r="B41" t="str">
            <v>'040604</v>
          </cell>
          <cell r="C41">
            <v>3</v>
          </cell>
          <cell r="D41">
            <v>0</v>
          </cell>
          <cell r="E41" t="str">
            <v>'0406</v>
          </cell>
          <cell r="F41" t="str">
            <v>GRUDZIĄDZKI</v>
          </cell>
          <cell r="G41" t="str">
            <v>gmina Radzyń Chełmiński</v>
          </cell>
          <cell r="I41">
            <v>0</v>
          </cell>
          <cell r="J41">
            <v>2</v>
          </cell>
        </row>
        <row r="42">
          <cell r="A42" t="str">
            <v>Rogóźno</v>
          </cell>
          <cell r="B42" t="str">
            <v>'040605</v>
          </cell>
          <cell r="C42">
            <v>2</v>
          </cell>
          <cell r="D42">
            <v>2</v>
          </cell>
          <cell r="E42" t="str">
            <v>'0406</v>
          </cell>
          <cell r="F42" t="str">
            <v>GRUDZIĄDZKI</v>
          </cell>
          <cell r="G42" t="str">
            <v>gmina Rogóźno</v>
          </cell>
          <cell r="H42">
            <v>4143</v>
          </cell>
          <cell r="I42">
            <v>745.74</v>
          </cell>
          <cell r="J42">
            <v>2</v>
          </cell>
        </row>
        <row r="43">
          <cell r="A43" t="str">
            <v>Świecie nad Osą</v>
          </cell>
          <cell r="B43" t="str">
            <v>'040606</v>
          </cell>
          <cell r="C43">
            <v>2</v>
          </cell>
          <cell r="D43">
            <v>2</v>
          </cell>
          <cell r="E43" t="str">
            <v>'0406</v>
          </cell>
          <cell r="F43" t="str">
            <v>GRUDZIĄDZKI</v>
          </cell>
          <cell r="G43" t="str">
            <v>gmina Świecie nad Osą</v>
          </cell>
          <cell r="H43">
            <v>4285</v>
          </cell>
          <cell r="I43">
            <v>771.3</v>
          </cell>
          <cell r="J43">
            <v>2</v>
          </cell>
        </row>
        <row r="44">
          <cell r="A44" t="str">
            <v>Łasin - miasto</v>
          </cell>
          <cell r="B44" t="str">
            <v>'040603</v>
          </cell>
          <cell r="C44">
            <v>4</v>
          </cell>
          <cell r="D44">
            <v>1</v>
          </cell>
          <cell r="E44" t="str">
            <v>'0406</v>
          </cell>
          <cell r="F44" t="str">
            <v>GRUDZIĄDZKI</v>
          </cell>
          <cell r="G44" t="str">
            <v>Łasin - miasto</v>
          </cell>
          <cell r="H44">
            <v>3266</v>
          </cell>
          <cell r="I44">
            <v>816.5</v>
          </cell>
          <cell r="J44">
            <v>2</v>
          </cell>
        </row>
        <row r="45">
          <cell r="A45" t="str">
            <v>Łasin - obszar wiejski</v>
          </cell>
          <cell r="B45" t="str">
            <v>'040603</v>
          </cell>
          <cell r="C45">
            <v>5</v>
          </cell>
          <cell r="D45">
            <v>2</v>
          </cell>
          <cell r="E45" t="str">
            <v>'0406</v>
          </cell>
          <cell r="F45" t="str">
            <v>GRUDZIĄDZKI</v>
          </cell>
          <cell r="G45" t="str">
            <v>Łasin - obszar wiejski</v>
          </cell>
          <cell r="H45">
            <v>4865</v>
          </cell>
          <cell r="I45">
            <v>875.7</v>
          </cell>
          <cell r="J45">
            <v>2</v>
          </cell>
        </row>
        <row r="46">
          <cell r="A46" t="str">
            <v>Gruta</v>
          </cell>
          <cell r="B46" t="str">
            <v>'040602</v>
          </cell>
          <cell r="C46">
            <v>2</v>
          </cell>
          <cell r="D46">
            <v>2</v>
          </cell>
          <cell r="E46" t="str">
            <v>'0406</v>
          </cell>
          <cell r="F46" t="str">
            <v>GRUDZIĄDZKI</v>
          </cell>
          <cell r="G46" t="str">
            <v>gmina Gruta</v>
          </cell>
          <cell r="H46">
            <v>6452</v>
          </cell>
          <cell r="I46">
            <v>1161.3599999999999</v>
          </cell>
          <cell r="J46">
            <v>2</v>
          </cell>
        </row>
        <row r="47">
          <cell r="A47" t="str">
            <v>Grudziądz</v>
          </cell>
          <cell r="B47" t="str">
            <v>'040601</v>
          </cell>
          <cell r="C47">
            <v>2</v>
          </cell>
          <cell r="D47">
            <v>2</v>
          </cell>
          <cell r="E47" t="str">
            <v>'0406</v>
          </cell>
          <cell r="F47" t="str">
            <v>GRUDZIĄDZKI</v>
          </cell>
          <cell r="G47" t="str">
            <v>gmina Grudziądz (gmina wiejska)</v>
          </cell>
          <cell r="H47">
            <v>10915</v>
          </cell>
          <cell r="I47">
            <v>1964.7</v>
          </cell>
          <cell r="J47">
            <v>2</v>
          </cell>
        </row>
        <row r="48">
          <cell r="A48" t="str">
            <v>Radzyń Chełmiński - miasto</v>
          </cell>
          <cell r="B48" t="str">
            <v>'040604</v>
          </cell>
          <cell r="C48">
            <v>4</v>
          </cell>
          <cell r="D48">
            <v>1</v>
          </cell>
          <cell r="E48" t="str">
            <v>'0406</v>
          </cell>
          <cell r="F48" t="str">
            <v>GRUDZIĄDZKI</v>
          </cell>
          <cell r="G48" t="str">
            <v>Radzyń Chełmiński - miasto</v>
          </cell>
          <cell r="H48">
            <v>1891</v>
          </cell>
          <cell r="I48">
            <v>472.75</v>
          </cell>
          <cell r="J48">
            <v>2</v>
          </cell>
        </row>
        <row r="49">
          <cell r="A49" t="str">
            <v>Radzyń Chełmiński - obszar wiejski</v>
          </cell>
          <cell r="B49" t="str">
            <v>'040604</v>
          </cell>
          <cell r="C49">
            <v>5</v>
          </cell>
          <cell r="D49">
            <v>2</v>
          </cell>
          <cell r="E49" t="str">
            <v>'0406</v>
          </cell>
          <cell r="F49" t="str">
            <v>GRUDZIĄDZKI</v>
          </cell>
          <cell r="G49" t="str">
            <v>Radzyń Chełmiński - obszar wiejski</v>
          </cell>
          <cell r="H49">
            <v>2990</v>
          </cell>
          <cell r="I49">
            <v>538.20000000000005</v>
          </cell>
          <cell r="J49">
            <v>2</v>
          </cell>
        </row>
        <row r="50">
          <cell r="A50" t="str">
            <v>Nowe</v>
          </cell>
          <cell r="B50" t="str">
            <v>'041406</v>
          </cell>
          <cell r="C50">
            <v>3</v>
          </cell>
          <cell r="D50">
            <v>0</v>
          </cell>
          <cell r="E50" t="str">
            <v>'0414</v>
          </cell>
          <cell r="F50" t="str">
            <v>ŚWIECKI</v>
          </cell>
          <cell r="G50" t="str">
            <v>gmina Nowe</v>
          </cell>
          <cell r="I50">
            <v>0</v>
          </cell>
          <cell r="J50">
            <v>2</v>
          </cell>
        </row>
        <row r="51">
          <cell r="A51" t="str">
            <v>Warlubie</v>
          </cell>
          <cell r="B51" t="str">
            <v>'041411</v>
          </cell>
          <cell r="C51">
            <v>2</v>
          </cell>
          <cell r="D51">
            <v>2</v>
          </cell>
          <cell r="E51" t="str">
            <v>'0414</v>
          </cell>
          <cell r="F51" t="str">
            <v>ŚWIECKI</v>
          </cell>
          <cell r="G51" t="str">
            <v>gmina Warlubie</v>
          </cell>
          <cell r="H51">
            <v>6623</v>
          </cell>
          <cell r="I51">
            <v>1192.1400000000001</v>
          </cell>
          <cell r="J51">
            <v>2</v>
          </cell>
        </row>
        <row r="52">
          <cell r="A52" t="str">
            <v>Dragacz</v>
          </cell>
          <cell r="B52" t="str">
            <v>'041402</v>
          </cell>
          <cell r="C52">
            <v>2</v>
          </cell>
          <cell r="D52">
            <v>2</v>
          </cell>
          <cell r="E52" t="str">
            <v>'0414</v>
          </cell>
          <cell r="F52" t="str">
            <v>ŚWIECKI</v>
          </cell>
          <cell r="G52" t="str">
            <v>gmina Dragacz</v>
          </cell>
          <cell r="H52">
            <v>6989</v>
          </cell>
          <cell r="I52">
            <v>1258.02</v>
          </cell>
          <cell r="J52">
            <v>2</v>
          </cell>
        </row>
        <row r="53">
          <cell r="A53" t="str">
            <v>Jabłonowo Pomorskie</v>
          </cell>
          <cell r="B53" t="str">
            <v>'040207</v>
          </cell>
          <cell r="C53">
            <v>3</v>
          </cell>
          <cell r="E53" t="str">
            <v>'0402</v>
          </cell>
          <cell r="F53" t="str">
            <v>BRODNICKI</v>
          </cell>
          <cell r="G53" t="str">
            <v>gmina Jabłonowo Pomorskie</v>
          </cell>
          <cell r="H53">
            <v>0</v>
          </cell>
          <cell r="I53">
            <v>0</v>
          </cell>
          <cell r="J53">
            <v>3</v>
          </cell>
        </row>
        <row r="54">
          <cell r="A54" t="str">
            <v>Zbiczno</v>
          </cell>
          <cell r="B54" t="str">
            <v>'040210</v>
          </cell>
          <cell r="C54">
            <v>2</v>
          </cell>
          <cell r="D54">
            <v>2</v>
          </cell>
          <cell r="E54" t="str">
            <v>'0402</v>
          </cell>
          <cell r="F54" t="str">
            <v>BRODNICKI</v>
          </cell>
          <cell r="G54" t="str">
            <v>gmina Zbiczno</v>
          </cell>
          <cell r="H54">
            <v>4632</v>
          </cell>
          <cell r="I54">
            <v>833.76</v>
          </cell>
          <cell r="J54">
            <v>3</v>
          </cell>
        </row>
        <row r="55">
          <cell r="A55" t="str">
            <v>Jabłonowo Pomorskie - miasto</v>
          </cell>
          <cell r="B55" t="str">
            <v>'040207</v>
          </cell>
          <cell r="C55">
            <v>4</v>
          </cell>
          <cell r="D55">
            <v>1</v>
          </cell>
          <cell r="E55" t="str">
            <v>'0402</v>
          </cell>
          <cell r="F55" t="str">
            <v>BRODNICKI</v>
          </cell>
          <cell r="G55" t="str">
            <v>Jabłonowo Pomorskie - miasto</v>
          </cell>
          <cell r="H55">
            <v>3686</v>
          </cell>
          <cell r="I55">
            <v>921.5</v>
          </cell>
          <cell r="J55">
            <v>3</v>
          </cell>
        </row>
        <row r="56">
          <cell r="A56" t="str">
            <v>Jabłonowo Pomorskie - obszar wiejski</v>
          </cell>
          <cell r="B56" t="str">
            <v>'040207</v>
          </cell>
          <cell r="C56">
            <v>5</v>
          </cell>
          <cell r="D56">
            <v>2</v>
          </cell>
          <cell r="E56" t="str">
            <v>'0402</v>
          </cell>
          <cell r="F56" t="str">
            <v>BRODNICKI</v>
          </cell>
          <cell r="G56" t="str">
            <v>Jabłonowo Pomorskie - obszar wiejski</v>
          </cell>
          <cell r="H56">
            <v>5283</v>
          </cell>
          <cell r="I56">
            <v>950.94</v>
          </cell>
          <cell r="J56">
            <v>3</v>
          </cell>
        </row>
        <row r="57">
          <cell r="A57" t="str">
            <v>Bobrowo</v>
          </cell>
          <cell r="B57" t="str">
            <v>'040202</v>
          </cell>
          <cell r="C57">
            <v>2</v>
          </cell>
          <cell r="D57">
            <v>2</v>
          </cell>
          <cell r="E57" t="str">
            <v>'0402</v>
          </cell>
          <cell r="F57" t="str">
            <v>BRODNICKI</v>
          </cell>
          <cell r="G57" t="str">
            <v>gmina Bobrowo</v>
          </cell>
          <cell r="H57">
            <v>6163</v>
          </cell>
          <cell r="I57">
            <v>1109.3399999999999</v>
          </cell>
          <cell r="J57">
            <v>3</v>
          </cell>
        </row>
        <row r="58">
          <cell r="A58" t="str">
            <v>Brodnica</v>
          </cell>
          <cell r="B58" t="str">
            <v>'040203</v>
          </cell>
          <cell r="C58">
            <v>2</v>
          </cell>
          <cell r="D58">
            <v>2</v>
          </cell>
          <cell r="E58" t="str">
            <v>'0402</v>
          </cell>
          <cell r="F58" t="str">
            <v>BRODNICKI</v>
          </cell>
          <cell r="G58" t="str">
            <v>gmina Brodnica (gmina wiejska)</v>
          </cell>
          <cell r="H58">
            <v>6990</v>
          </cell>
          <cell r="I58">
            <v>1258.2</v>
          </cell>
          <cell r="J58">
            <v>3</v>
          </cell>
        </row>
        <row r="59">
          <cell r="A59" t="str">
            <v>Brodnica</v>
          </cell>
          <cell r="B59" t="str">
            <v>'040201</v>
          </cell>
          <cell r="C59">
            <v>1</v>
          </cell>
          <cell r="D59">
            <v>1</v>
          </cell>
          <cell r="E59" t="str">
            <v>'0402</v>
          </cell>
          <cell r="F59" t="str">
            <v>BRODNICKI</v>
          </cell>
          <cell r="G59" t="str">
            <v>gmina Brodnica (gmina miejska)</v>
          </cell>
          <cell r="H59">
            <v>27731</v>
          </cell>
          <cell r="I59">
            <v>6932.75</v>
          </cell>
          <cell r="J59">
            <v>3</v>
          </cell>
        </row>
        <row r="60">
          <cell r="A60" t="str">
            <v>Kijewo Królewskie</v>
          </cell>
          <cell r="B60" t="str">
            <v>'040403</v>
          </cell>
          <cell r="C60">
            <v>2</v>
          </cell>
          <cell r="D60">
            <v>2</v>
          </cell>
          <cell r="E60" t="str">
            <v>'0404</v>
          </cell>
          <cell r="F60" t="str">
            <v>CHEŁMIŃSKI</v>
          </cell>
          <cell r="G60" t="str">
            <v>gmina Kijewo Królewskie</v>
          </cell>
          <cell r="H60">
            <v>4347</v>
          </cell>
          <cell r="I60">
            <v>782.46</v>
          </cell>
          <cell r="J60">
            <v>3</v>
          </cell>
        </row>
        <row r="61">
          <cell r="A61" t="str">
            <v>Papowo Biskupie</v>
          </cell>
          <cell r="B61" t="str">
            <v>'040405</v>
          </cell>
          <cell r="C61">
            <v>2</v>
          </cell>
          <cell r="D61">
            <v>2</v>
          </cell>
          <cell r="E61" t="str">
            <v>'0404</v>
          </cell>
          <cell r="F61" t="str">
            <v>CHEŁMIŃSKI</v>
          </cell>
          <cell r="G61" t="str">
            <v>gmina Papowo Biskupie</v>
          </cell>
          <cell r="H61">
            <v>4417</v>
          </cell>
          <cell r="I61">
            <v>795.06</v>
          </cell>
          <cell r="J61">
            <v>3</v>
          </cell>
        </row>
        <row r="62">
          <cell r="A62" t="str">
            <v>Stolno</v>
          </cell>
          <cell r="B62" t="str">
            <v>'040406</v>
          </cell>
          <cell r="C62">
            <v>2</v>
          </cell>
          <cell r="D62">
            <v>2</v>
          </cell>
          <cell r="E62" t="str">
            <v>'0404</v>
          </cell>
          <cell r="F62" t="str">
            <v>CHEŁMIŃSKI</v>
          </cell>
          <cell r="G62" t="str">
            <v>gmina Stolno</v>
          </cell>
          <cell r="H62">
            <v>5168</v>
          </cell>
          <cell r="I62">
            <v>930.24</v>
          </cell>
          <cell r="J62">
            <v>3</v>
          </cell>
        </row>
        <row r="63">
          <cell r="A63" t="str">
            <v>Lisewo</v>
          </cell>
          <cell r="B63" t="str">
            <v>'040404</v>
          </cell>
          <cell r="C63">
            <v>2</v>
          </cell>
          <cell r="D63">
            <v>2</v>
          </cell>
          <cell r="E63" t="str">
            <v>'0404</v>
          </cell>
          <cell r="F63" t="str">
            <v>CHEŁMIŃSKI</v>
          </cell>
          <cell r="G63" t="str">
            <v>gmina Lisewo</v>
          </cell>
          <cell r="H63">
            <v>5222</v>
          </cell>
          <cell r="I63">
            <v>939.96</v>
          </cell>
          <cell r="J63">
            <v>3</v>
          </cell>
        </row>
        <row r="64">
          <cell r="A64" t="str">
            <v>Chełmno</v>
          </cell>
          <cell r="B64" t="str">
            <v>'040402</v>
          </cell>
          <cell r="C64">
            <v>2</v>
          </cell>
          <cell r="D64">
            <v>2</v>
          </cell>
          <cell r="E64" t="str">
            <v>'0404</v>
          </cell>
          <cell r="F64" t="str">
            <v>CHEŁMIŃSKI</v>
          </cell>
          <cell r="G64" t="str">
            <v>gmina Chełmno (gmina wiejska)</v>
          </cell>
          <cell r="H64">
            <v>5391</v>
          </cell>
          <cell r="I64">
            <v>970.38</v>
          </cell>
          <cell r="J64">
            <v>3</v>
          </cell>
        </row>
        <row r="65">
          <cell r="A65" t="str">
            <v>Unisław</v>
          </cell>
          <cell r="B65" t="str">
            <v>'040407</v>
          </cell>
          <cell r="C65">
            <v>2</v>
          </cell>
          <cell r="D65">
            <v>2</v>
          </cell>
          <cell r="E65" t="str">
            <v>'0404</v>
          </cell>
          <cell r="F65" t="str">
            <v>CHEŁMIŃSKI</v>
          </cell>
          <cell r="G65" t="str">
            <v>gmina Unisław</v>
          </cell>
          <cell r="H65">
            <v>6854</v>
          </cell>
          <cell r="I65">
            <v>1233.72</v>
          </cell>
          <cell r="J65">
            <v>3</v>
          </cell>
        </row>
        <row r="66">
          <cell r="A66" t="str">
            <v>Chełmno</v>
          </cell>
          <cell r="B66" t="str">
            <v>'040401</v>
          </cell>
          <cell r="C66">
            <v>1</v>
          </cell>
          <cell r="D66">
            <v>1</v>
          </cell>
          <cell r="E66" t="str">
            <v>'0404</v>
          </cell>
          <cell r="F66" t="str">
            <v>CHEŁMIŃSKI</v>
          </cell>
          <cell r="G66" t="str">
            <v>gmina Chełmno (gmina miejska)</v>
          </cell>
          <cell r="H66">
            <v>20104</v>
          </cell>
          <cell r="I66">
            <v>5026</v>
          </cell>
          <cell r="J66">
            <v>3</v>
          </cell>
        </row>
        <row r="67">
          <cell r="A67" t="str">
            <v>Kowalewo Pomorskie</v>
          </cell>
          <cell r="B67" t="str">
            <v>'040504</v>
          </cell>
          <cell r="C67">
            <v>3</v>
          </cell>
          <cell r="D67">
            <v>0</v>
          </cell>
          <cell r="E67" t="str">
            <v>'0405</v>
          </cell>
          <cell r="F67" t="str">
            <v>GOLUBSKO-DOBRZYŃSKI</v>
          </cell>
          <cell r="G67" t="str">
            <v>gmina Kowalewo Pomorskie</v>
          </cell>
          <cell r="H67">
            <v>0</v>
          </cell>
          <cell r="I67">
            <v>0</v>
          </cell>
          <cell r="J67">
            <v>3</v>
          </cell>
        </row>
        <row r="68">
          <cell r="A68" t="str">
            <v>Ciechocin</v>
          </cell>
          <cell r="B68" t="str">
            <v>'040502</v>
          </cell>
          <cell r="C68">
            <v>2</v>
          </cell>
          <cell r="D68">
            <v>2</v>
          </cell>
          <cell r="E68" t="str">
            <v>'0405</v>
          </cell>
          <cell r="F68" t="str">
            <v>GOLUBSKO-DOBRZYŃSKI</v>
          </cell>
          <cell r="G68" t="str">
            <v>gmina Ciechocin</v>
          </cell>
          <cell r="H68">
            <v>3985</v>
          </cell>
          <cell r="I68">
            <v>717.3</v>
          </cell>
          <cell r="J68">
            <v>3</v>
          </cell>
        </row>
        <row r="69">
          <cell r="A69" t="str">
            <v>Kowalewo Pomorskie - miasto</v>
          </cell>
          <cell r="B69" t="str">
            <v>'040504</v>
          </cell>
          <cell r="C69">
            <v>4</v>
          </cell>
          <cell r="D69">
            <v>1</v>
          </cell>
          <cell r="E69" t="str">
            <v>'0405</v>
          </cell>
          <cell r="F69" t="str">
            <v>GOLUBSKO-DOBRZYŃSKI</v>
          </cell>
          <cell r="G69" t="str">
            <v>Kowalewo Pomorskie - miasto</v>
          </cell>
          <cell r="H69">
            <v>4115</v>
          </cell>
          <cell r="I69">
            <v>1028.75</v>
          </cell>
          <cell r="J69">
            <v>3</v>
          </cell>
        </row>
        <row r="70">
          <cell r="A70" t="str">
            <v>Kowalewo Pomorskie - obszar wiejski</v>
          </cell>
          <cell r="B70" t="str">
            <v>'040504</v>
          </cell>
          <cell r="C70">
            <v>5</v>
          </cell>
          <cell r="D70">
            <v>2</v>
          </cell>
          <cell r="E70" t="str">
            <v>'0405</v>
          </cell>
          <cell r="F70" t="str">
            <v>GOLUBSKO-DOBRZYŃSKI</v>
          </cell>
          <cell r="G70" t="str">
            <v>Kowalewo Pomorskie - obszar wiejski</v>
          </cell>
          <cell r="H70">
            <v>7366</v>
          </cell>
          <cell r="I70">
            <v>1325.88</v>
          </cell>
          <cell r="J70">
            <v>3</v>
          </cell>
        </row>
        <row r="71">
          <cell r="A71" t="str">
            <v>Golub-Dobrzyń</v>
          </cell>
          <cell r="B71" t="str">
            <v>'040503</v>
          </cell>
          <cell r="C71">
            <v>2</v>
          </cell>
          <cell r="D71">
            <v>2</v>
          </cell>
          <cell r="E71" t="str">
            <v>'0405</v>
          </cell>
          <cell r="F71" t="str">
            <v>GOLUBSKO-DOBRZYŃSKI</v>
          </cell>
          <cell r="G71" t="str">
            <v>gmina Golub-Dobrzyń (gmina wiejska)</v>
          </cell>
          <cell r="H71">
            <v>8373</v>
          </cell>
          <cell r="I71">
            <v>1507.14</v>
          </cell>
          <cell r="J71">
            <v>3</v>
          </cell>
        </row>
        <row r="72">
          <cell r="A72" t="str">
            <v>Golub-Dobrzyń</v>
          </cell>
          <cell r="B72" t="str">
            <v>'040501</v>
          </cell>
          <cell r="C72">
            <v>1</v>
          </cell>
          <cell r="D72">
            <v>1</v>
          </cell>
          <cell r="E72" t="str">
            <v>'0405</v>
          </cell>
          <cell r="F72" t="str">
            <v>GOLUBSKO-DOBRZYŃSKI</v>
          </cell>
          <cell r="G72" t="str">
            <v>gmina Golub-Dobrzyń (gmina miejska)</v>
          </cell>
          <cell r="H72">
            <v>12935</v>
          </cell>
          <cell r="I72">
            <v>3233.75</v>
          </cell>
          <cell r="J72">
            <v>3</v>
          </cell>
        </row>
        <row r="73">
          <cell r="A73" t="str">
            <v>Chełmża</v>
          </cell>
          <cell r="B73" t="str">
            <v>'041502</v>
          </cell>
          <cell r="C73">
            <v>2</v>
          </cell>
          <cell r="D73">
            <v>2</v>
          </cell>
          <cell r="E73" t="str">
            <v>'0415</v>
          </cell>
          <cell r="F73" t="str">
            <v>TORUŃSKI</v>
          </cell>
          <cell r="G73" t="str">
            <v>gmina Chełmża (gmina wiejska)</v>
          </cell>
          <cell r="H73">
            <v>9485</v>
          </cell>
          <cell r="I73">
            <v>1707.3</v>
          </cell>
          <cell r="J73">
            <v>3</v>
          </cell>
        </row>
        <row r="74">
          <cell r="A74" t="str">
            <v>Chełmża</v>
          </cell>
          <cell r="B74" t="str">
            <v>'041501</v>
          </cell>
          <cell r="C74">
            <v>1</v>
          </cell>
          <cell r="D74">
            <v>1</v>
          </cell>
          <cell r="E74" t="str">
            <v>'0415</v>
          </cell>
          <cell r="F74" t="str">
            <v>TORUŃSKI</v>
          </cell>
          <cell r="G74" t="str">
            <v>gmina Chełmża (gmina miejska)</v>
          </cell>
          <cell r="H74">
            <v>15102</v>
          </cell>
          <cell r="I74">
            <v>3775.5</v>
          </cell>
          <cell r="J74">
            <v>3</v>
          </cell>
        </row>
        <row r="75">
          <cell r="A75" t="str">
            <v>Dębowa Łąka</v>
          </cell>
          <cell r="B75" t="str">
            <v>'041702</v>
          </cell>
          <cell r="C75">
            <v>2</v>
          </cell>
          <cell r="D75">
            <v>2</v>
          </cell>
          <cell r="E75" t="str">
            <v>'0417</v>
          </cell>
          <cell r="F75" t="str">
            <v>WĄBRZESKI</v>
          </cell>
          <cell r="G75" t="str">
            <v>gmina Dębowa Łąka</v>
          </cell>
          <cell r="H75">
            <v>3276</v>
          </cell>
          <cell r="I75">
            <v>589.67999999999995</v>
          </cell>
          <cell r="J75">
            <v>3</v>
          </cell>
        </row>
        <row r="76">
          <cell r="A76" t="str">
            <v>Książki</v>
          </cell>
          <cell r="B76" t="str">
            <v>'041703</v>
          </cell>
          <cell r="C76">
            <v>2</v>
          </cell>
          <cell r="D76">
            <v>2</v>
          </cell>
          <cell r="E76" t="str">
            <v>'0417</v>
          </cell>
          <cell r="F76" t="str">
            <v>WĄBRZESKI</v>
          </cell>
          <cell r="G76" t="str">
            <v>gmina Książki</v>
          </cell>
          <cell r="H76">
            <v>4145</v>
          </cell>
          <cell r="I76">
            <v>746.1</v>
          </cell>
          <cell r="J76">
            <v>3</v>
          </cell>
        </row>
        <row r="77">
          <cell r="A77" t="str">
            <v>Płużnica</v>
          </cell>
          <cell r="B77" t="str">
            <v>'041704</v>
          </cell>
          <cell r="C77">
            <v>2</v>
          </cell>
          <cell r="D77">
            <v>2</v>
          </cell>
          <cell r="E77" t="str">
            <v>'0417</v>
          </cell>
          <cell r="F77" t="str">
            <v>WĄBRZESKI</v>
          </cell>
          <cell r="G77" t="str">
            <v>gmina Płużnica</v>
          </cell>
          <cell r="H77">
            <v>4916</v>
          </cell>
          <cell r="I77">
            <v>884.88</v>
          </cell>
          <cell r="J77">
            <v>3</v>
          </cell>
        </row>
        <row r="78">
          <cell r="A78" t="str">
            <v>Wąbrzeźno</v>
          </cell>
          <cell r="B78" t="str">
            <v>'041705</v>
          </cell>
          <cell r="C78">
            <v>2</v>
          </cell>
          <cell r="D78">
            <v>2</v>
          </cell>
          <cell r="E78" t="str">
            <v>'0417</v>
          </cell>
          <cell r="F78" t="str">
            <v>WĄBRZESKI</v>
          </cell>
          <cell r="G78" t="str">
            <v>gmina Wąbrzeźno (gmina wiejska)</v>
          </cell>
          <cell r="H78">
            <v>8529</v>
          </cell>
          <cell r="I78">
            <v>1535.22</v>
          </cell>
          <cell r="J78">
            <v>3</v>
          </cell>
        </row>
        <row r="79">
          <cell r="A79" t="str">
            <v>Wąbrzeźno</v>
          </cell>
          <cell r="B79" t="str">
            <v>'041701</v>
          </cell>
          <cell r="C79">
            <v>1</v>
          </cell>
          <cell r="D79">
            <v>1</v>
          </cell>
          <cell r="E79" t="str">
            <v>'0417</v>
          </cell>
          <cell r="F79" t="str">
            <v>WĄBRZESKI</v>
          </cell>
          <cell r="G79" t="str">
            <v>gmina Wąbrzeźno (gmina miejska)</v>
          </cell>
          <cell r="H79">
            <v>13877</v>
          </cell>
          <cell r="I79">
            <v>3469.25</v>
          </cell>
          <cell r="J79">
            <v>3</v>
          </cell>
        </row>
        <row r="80">
          <cell r="A80" t="str">
            <v>Górzno</v>
          </cell>
          <cell r="B80" t="str">
            <v>'040205</v>
          </cell>
          <cell r="C80">
            <v>3</v>
          </cell>
          <cell r="D80">
            <v>0</v>
          </cell>
          <cell r="E80" t="str">
            <v>'0402</v>
          </cell>
          <cell r="F80" t="str">
            <v>BRODNICKI</v>
          </cell>
          <cell r="G80" t="str">
            <v>gmina Górzno</v>
          </cell>
          <cell r="H80">
            <v>0</v>
          </cell>
          <cell r="I80">
            <v>0</v>
          </cell>
          <cell r="J80">
            <v>4</v>
          </cell>
        </row>
        <row r="81">
          <cell r="A81" t="str">
            <v>Górzno - miasto</v>
          </cell>
          <cell r="B81" t="str">
            <v>'040205</v>
          </cell>
          <cell r="C81">
            <v>4</v>
          </cell>
          <cell r="D81">
            <v>1</v>
          </cell>
          <cell r="E81" t="str">
            <v>'0402</v>
          </cell>
          <cell r="F81" t="str">
            <v>BRODNICKI</v>
          </cell>
          <cell r="G81" t="str">
            <v>Górzno - miasto</v>
          </cell>
          <cell r="H81">
            <v>1357</v>
          </cell>
          <cell r="I81">
            <v>339.25</v>
          </cell>
          <cell r="J81">
            <v>4</v>
          </cell>
        </row>
        <row r="82">
          <cell r="A82" t="str">
            <v>Górzno - obszar wiejski</v>
          </cell>
          <cell r="B82" t="str">
            <v>'040205</v>
          </cell>
          <cell r="C82">
            <v>5</v>
          </cell>
          <cell r="D82">
            <v>2</v>
          </cell>
          <cell r="E82" t="str">
            <v>'0402</v>
          </cell>
          <cell r="F82" t="str">
            <v>BRODNICKI</v>
          </cell>
          <cell r="G82" t="str">
            <v>Górzno - obszar wiejski</v>
          </cell>
          <cell r="H82">
            <v>2516</v>
          </cell>
          <cell r="I82">
            <v>452.88</v>
          </cell>
          <cell r="J82">
            <v>4</v>
          </cell>
        </row>
        <row r="83">
          <cell r="A83" t="str">
            <v>Brzozie</v>
          </cell>
          <cell r="B83" t="str">
            <v>'040204</v>
          </cell>
          <cell r="C83">
            <v>2</v>
          </cell>
          <cell r="D83">
            <v>2</v>
          </cell>
          <cell r="E83" t="str">
            <v>'0402</v>
          </cell>
          <cell r="F83" t="str">
            <v>BRODNICKI</v>
          </cell>
          <cell r="G83" t="str">
            <v>gmina Brzozie</v>
          </cell>
          <cell r="H83">
            <v>3644</v>
          </cell>
          <cell r="I83">
            <v>655.92</v>
          </cell>
          <cell r="J83">
            <v>4</v>
          </cell>
        </row>
        <row r="84">
          <cell r="A84" t="str">
            <v>Osiek</v>
          </cell>
          <cell r="B84" t="str">
            <v>'040208</v>
          </cell>
          <cell r="C84">
            <v>2</v>
          </cell>
          <cell r="D84">
            <v>2</v>
          </cell>
          <cell r="E84" t="str">
            <v>'0402</v>
          </cell>
          <cell r="F84" t="str">
            <v>BRODNICKI</v>
          </cell>
          <cell r="G84" t="str">
            <v>gmina Osiek</v>
          </cell>
          <cell r="H84">
            <v>4055</v>
          </cell>
          <cell r="I84">
            <v>729.9</v>
          </cell>
          <cell r="J84">
            <v>4</v>
          </cell>
        </row>
        <row r="85">
          <cell r="A85" t="str">
            <v>Bartniczka</v>
          </cell>
          <cell r="B85" t="str">
            <v>'040206</v>
          </cell>
          <cell r="C85">
            <v>2</v>
          </cell>
          <cell r="D85">
            <v>2</v>
          </cell>
          <cell r="E85" t="str">
            <v>'0402</v>
          </cell>
          <cell r="F85" t="str">
            <v>BRODNICKI</v>
          </cell>
          <cell r="G85" t="str">
            <v>gmina Bartniczka</v>
          </cell>
          <cell r="H85">
            <v>4643</v>
          </cell>
          <cell r="I85">
            <v>835.74</v>
          </cell>
          <cell r="J85">
            <v>4</v>
          </cell>
        </row>
        <row r="86">
          <cell r="A86" t="str">
            <v>Świedziebnia</v>
          </cell>
          <cell r="B86" t="str">
            <v>'040209</v>
          </cell>
          <cell r="C86">
            <v>2</v>
          </cell>
          <cell r="D86">
            <v>2</v>
          </cell>
          <cell r="E86" t="str">
            <v>'0402</v>
          </cell>
          <cell r="F86" t="str">
            <v>BRODNICKI</v>
          </cell>
          <cell r="G86" t="str">
            <v>gmina Świedziebnia</v>
          </cell>
          <cell r="H86">
            <v>5131</v>
          </cell>
          <cell r="I86">
            <v>923.58</v>
          </cell>
          <cell r="J86">
            <v>4</v>
          </cell>
        </row>
        <row r="87">
          <cell r="A87" t="str">
            <v>Radomin</v>
          </cell>
          <cell r="B87" t="str">
            <v>'040505</v>
          </cell>
          <cell r="C87">
            <v>2</v>
          </cell>
          <cell r="D87">
            <v>2</v>
          </cell>
          <cell r="E87" t="str">
            <v>'0405</v>
          </cell>
          <cell r="F87" t="str">
            <v>GOLUBSKO-DOBRZYŃSKI</v>
          </cell>
          <cell r="G87" t="str">
            <v>gmina Radomin</v>
          </cell>
          <cell r="H87">
            <v>4069</v>
          </cell>
          <cell r="I87">
            <v>732.42</v>
          </cell>
          <cell r="J87">
            <v>4</v>
          </cell>
        </row>
        <row r="88">
          <cell r="A88" t="str">
            <v>Zbójno</v>
          </cell>
          <cell r="B88" t="str">
            <v>'040506</v>
          </cell>
          <cell r="C88">
            <v>2</v>
          </cell>
          <cell r="D88">
            <v>2</v>
          </cell>
          <cell r="E88" t="str">
            <v>'0405</v>
          </cell>
          <cell r="F88" t="str">
            <v>GOLUBSKO-DOBRZYŃSKI</v>
          </cell>
          <cell r="G88" t="str">
            <v>gmina Zbójno</v>
          </cell>
          <cell r="H88">
            <v>4473</v>
          </cell>
          <cell r="I88">
            <v>805.14</v>
          </cell>
          <cell r="J88">
            <v>4</v>
          </cell>
        </row>
        <row r="89">
          <cell r="A89" t="str">
            <v>Dobrzyń nad Wisłą</v>
          </cell>
          <cell r="B89" t="str">
            <v>'040804</v>
          </cell>
          <cell r="C89">
            <v>3</v>
          </cell>
          <cell r="D89">
            <v>0</v>
          </cell>
          <cell r="E89" t="str">
            <v>'0408</v>
          </cell>
          <cell r="F89" t="str">
            <v>LIPNOWSKI</v>
          </cell>
          <cell r="G89" t="str">
            <v>gmina Dobrzyń nad Wisłą</v>
          </cell>
          <cell r="I89">
            <v>0</v>
          </cell>
          <cell r="J89">
            <v>4</v>
          </cell>
        </row>
        <row r="90">
          <cell r="A90" t="str">
            <v>Skępe</v>
          </cell>
          <cell r="B90" t="str">
            <v>'040807</v>
          </cell>
          <cell r="C90">
            <v>3</v>
          </cell>
          <cell r="D90">
            <v>0</v>
          </cell>
          <cell r="E90" t="str">
            <v>'0408</v>
          </cell>
          <cell r="F90" t="str">
            <v>LIPNOWSKI</v>
          </cell>
          <cell r="G90" t="str">
            <v>gmina Skępe</v>
          </cell>
          <cell r="I90">
            <v>0</v>
          </cell>
          <cell r="J90">
            <v>4</v>
          </cell>
        </row>
        <row r="91">
          <cell r="A91" t="str">
            <v>Chrostkowo</v>
          </cell>
          <cell r="B91" t="str">
            <v>'040803</v>
          </cell>
          <cell r="C91">
            <v>2</v>
          </cell>
          <cell r="D91">
            <v>2</v>
          </cell>
          <cell r="E91" t="str">
            <v>'0408</v>
          </cell>
          <cell r="F91" t="str">
            <v>LIPNOWSKI</v>
          </cell>
          <cell r="G91" t="str">
            <v>gmina Chrostkowo</v>
          </cell>
          <cell r="H91">
            <v>3003</v>
          </cell>
          <cell r="I91">
            <v>540.54</v>
          </cell>
          <cell r="J91">
            <v>4</v>
          </cell>
        </row>
        <row r="92">
          <cell r="A92" t="str">
            <v>Bobrowniki</v>
          </cell>
          <cell r="B92" t="str">
            <v>'040802</v>
          </cell>
          <cell r="C92">
            <v>2</v>
          </cell>
          <cell r="D92">
            <v>2</v>
          </cell>
          <cell r="E92" t="str">
            <v>'0408</v>
          </cell>
          <cell r="F92" t="str">
            <v>LIPNOWSKI</v>
          </cell>
          <cell r="G92" t="str">
            <v>gmina Bobrowniki</v>
          </cell>
          <cell r="H92">
            <v>3039</v>
          </cell>
          <cell r="I92">
            <v>547.02</v>
          </cell>
          <cell r="J92">
            <v>4</v>
          </cell>
        </row>
        <row r="93">
          <cell r="A93" t="str">
            <v>Dobrzyń nad Wisłą - miasto</v>
          </cell>
          <cell r="B93" t="str">
            <v>'040804</v>
          </cell>
          <cell r="C93">
            <v>4</v>
          </cell>
          <cell r="D93">
            <v>1</v>
          </cell>
          <cell r="E93" t="str">
            <v>'0408</v>
          </cell>
          <cell r="F93" t="str">
            <v>LIPNOWSKI</v>
          </cell>
          <cell r="G93" t="str">
            <v>Dobrzyń nad Wisłą - miasto</v>
          </cell>
          <cell r="H93">
            <v>2254</v>
          </cell>
          <cell r="I93">
            <v>563.5</v>
          </cell>
          <cell r="J93">
            <v>4</v>
          </cell>
        </row>
        <row r="94">
          <cell r="A94" t="str">
            <v>Skępe - obszar wiejski</v>
          </cell>
          <cell r="B94" t="str">
            <v>'040807</v>
          </cell>
          <cell r="C94">
            <v>5</v>
          </cell>
          <cell r="D94">
            <v>2</v>
          </cell>
          <cell r="E94" t="str">
            <v>'0408</v>
          </cell>
          <cell r="F94" t="str">
            <v>LIPNOWSKI</v>
          </cell>
          <cell r="G94" t="str">
            <v>Skępe - obszar wiejski</v>
          </cell>
          <cell r="H94">
            <v>4014</v>
          </cell>
          <cell r="I94">
            <v>722.52</v>
          </cell>
          <cell r="J94">
            <v>4</v>
          </cell>
        </row>
        <row r="95">
          <cell r="A95" t="str">
            <v>Tłuchowo</v>
          </cell>
          <cell r="B95" t="str">
            <v>'040808</v>
          </cell>
          <cell r="C95">
            <v>2</v>
          </cell>
          <cell r="D95">
            <v>2</v>
          </cell>
          <cell r="E95" t="str">
            <v>'0408</v>
          </cell>
          <cell r="F95" t="str">
            <v>LIPNOWSKI</v>
          </cell>
          <cell r="G95" t="str">
            <v>gmina Tłuchowo</v>
          </cell>
          <cell r="H95">
            <v>4606</v>
          </cell>
          <cell r="I95">
            <v>829.08</v>
          </cell>
          <cell r="J95">
            <v>4</v>
          </cell>
        </row>
        <row r="96">
          <cell r="A96" t="str">
            <v>Skępe - miasto</v>
          </cell>
          <cell r="B96" t="str">
            <v>'040807</v>
          </cell>
          <cell r="C96">
            <v>4</v>
          </cell>
          <cell r="D96">
            <v>1</v>
          </cell>
          <cell r="E96" t="str">
            <v>'0408</v>
          </cell>
          <cell r="F96" t="str">
            <v>LIPNOWSKI</v>
          </cell>
          <cell r="G96" t="str">
            <v>Skępe - miasto</v>
          </cell>
          <cell r="H96">
            <v>3529</v>
          </cell>
          <cell r="I96">
            <v>882.25</v>
          </cell>
          <cell r="J96">
            <v>4</v>
          </cell>
        </row>
        <row r="97">
          <cell r="A97" t="str">
            <v>Dobrzyń nad Wisłą - obszar wiejski</v>
          </cell>
          <cell r="B97" t="str">
            <v>'040804</v>
          </cell>
          <cell r="C97">
            <v>5</v>
          </cell>
          <cell r="D97">
            <v>2</v>
          </cell>
          <cell r="E97" t="str">
            <v>'0408</v>
          </cell>
          <cell r="F97" t="str">
            <v>LIPNOWSKI</v>
          </cell>
          <cell r="G97" t="str">
            <v>Dobrzyń nad Wisłą - obszar wiejski</v>
          </cell>
          <cell r="H97">
            <v>5607</v>
          </cell>
          <cell r="I97">
            <v>1009.26</v>
          </cell>
          <cell r="J97">
            <v>4</v>
          </cell>
        </row>
        <row r="98">
          <cell r="A98" t="str">
            <v>Wielgie</v>
          </cell>
          <cell r="B98" t="str">
            <v>'040809</v>
          </cell>
          <cell r="C98">
            <v>2</v>
          </cell>
          <cell r="D98">
            <v>2</v>
          </cell>
          <cell r="E98" t="str">
            <v>'0408</v>
          </cell>
          <cell r="F98" t="str">
            <v>LIPNOWSKI</v>
          </cell>
          <cell r="G98" t="str">
            <v>gmina Wielgie</v>
          </cell>
          <cell r="H98">
            <v>6602</v>
          </cell>
          <cell r="I98">
            <v>1188.3599999999999</v>
          </cell>
          <cell r="J98">
            <v>4</v>
          </cell>
        </row>
        <row r="99">
          <cell r="A99" t="str">
            <v>Kikół</v>
          </cell>
          <cell r="B99" t="str">
            <v>'040805</v>
          </cell>
          <cell r="C99">
            <v>2</v>
          </cell>
          <cell r="D99">
            <v>2</v>
          </cell>
          <cell r="E99" t="str">
            <v>'0408</v>
          </cell>
          <cell r="F99" t="str">
            <v>LIPNOWSKI</v>
          </cell>
          <cell r="G99" t="str">
            <v>gmina Kikół</v>
          </cell>
          <cell r="H99">
            <v>7217</v>
          </cell>
          <cell r="I99">
            <v>1299.06</v>
          </cell>
          <cell r="J99">
            <v>4</v>
          </cell>
        </row>
        <row r="100">
          <cell r="A100" t="str">
            <v>Lipno</v>
          </cell>
          <cell r="B100" t="str">
            <v>'040806</v>
          </cell>
          <cell r="C100">
            <v>2</v>
          </cell>
          <cell r="D100">
            <v>2</v>
          </cell>
          <cell r="E100" t="str">
            <v>'0408</v>
          </cell>
          <cell r="F100" t="str">
            <v>LIPNOWSKI</v>
          </cell>
          <cell r="G100" t="str">
            <v>gmina Lipno (gmina wiejska)</v>
          </cell>
          <cell r="H100">
            <v>11433</v>
          </cell>
          <cell r="I100">
            <v>2057.94</v>
          </cell>
          <cell r="J100">
            <v>4</v>
          </cell>
        </row>
        <row r="101">
          <cell r="A101" t="str">
            <v>Lipno</v>
          </cell>
          <cell r="B101" t="str">
            <v>'040801</v>
          </cell>
          <cell r="C101">
            <v>1</v>
          </cell>
          <cell r="D101">
            <v>1</v>
          </cell>
          <cell r="E101" t="str">
            <v>'0408</v>
          </cell>
          <cell r="F101" t="str">
            <v>LIPNOWSKI</v>
          </cell>
          <cell r="G101" t="str">
            <v>gmina Lipno (gmina miejska)</v>
          </cell>
          <cell r="H101">
            <v>14764</v>
          </cell>
          <cell r="I101">
            <v>3691</v>
          </cell>
          <cell r="J101">
            <v>4</v>
          </cell>
        </row>
        <row r="102">
          <cell r="A102" t="str">
            <v>Wąpielsk</v>
          </cell>
          <cell r="B102" t="str">
            <v>'041206</v>
          </cell>
          <cell r="C102">
            <v>2</v>
          </cell>
          <cell r="D102">
            <v>2</v>
          </cell>
          <cell r="E102" t="str">
            <v>'0412</v>
          </cell>
          <cell r="F102" t="str">
            <v>RYPIŃSKI</v>
          </cell>
          <cell r="G102" t="str">
            <v>gmina Wąpielsk</v>
          </cell>
          <cell r="H102">
            <v>4069</v>
          </cell>
          <cell r="I102">
            <v>732.42</v>
          </cell>
          <cell r="J102">
            <v>4</v>
          </cell>
        </row>
        <row r="103">
          <cell r="A103" t="str">
            <v>Rogowo</v>
          </cell>
          <cell r="B103" t="str">
            <v>'041203</v>
          </cell>
          <cell r="C103">
            <v>2</v>
          </cell>
          <cell r="D103">
            <v>2</v>
          </cell>
          <cell r="E103" t="str">
            <v>'0412</v>
          </cell>
          <cell r="F103" t="str">
            <v>RYPIŃSKI</v>
          </cell>
          <cell r="G103" t="str">
            <v>gmina Rogowo</v>
          </cell>
          <cell r="H103">
            <v>4572</v>
          </cell>
          <cell r="I103">
            <v>822.96</v>
          </cell>
          <cell r="J103">
            <v>4</v>
          </cell>
        </row>
        <row r="104">
          <cell r="A104" t="str">
            <v>Brzuze</v>
          </cell>
          <cell r="B104" t="str">
            <v>'041202</v>
          </cell>
          <cell r="C104">
            <v>2</v>
          </cell>
          <cell r="D104">
            <v>2</v>
          </cell>
          <cell r="E104" t="str">
            <v>'0412</v>
          </cell>
          <cell r="F104" t="str">
            <v>RYPIŃSKI</v>
          </cell>
          <cell r="G104" t="str">
            <v>gmina Brzuze</v>
          </cell>
          <cell r="H104">
            <v>5288</v>
          </cell>
          <cell r="I104">
            <v>951.84</v>
          </cell>
          <cell r="J104">
            <v>4</v>
          </cell>
        </row>
        <row r="105">
          <cell r="A105" t="str">
            <v>Skrwilno</v>
          </cell>
          <cell r="B105" t="str">
            <v>'041205</v>
          </cell>
          <cell r="C105">
            <v>2</v>
          </cell>
          <cell r="D105">
            <v>2</v>
          </cell>
          <cell r="E105" t="str">
            <v>'0412</v>
          </cell>
          <cell r="F105" t="str">
            <v>RYPIŃSKI</v>
          </cell>
          <cell r="G105" t="str">
            <v>gmina Skrwilno</v>
          </cell>
          <cell r="H105">
            <v>5996</v>
          </cell>
          <cell r="I105">
            <v>1079.28</v>
          </cell>
          <cell r="J105">
            <v>4</v>
          </cell>
        </row>
        <row r="106">
          <cell r="A106" t="str">
            <v>Rypin</v>
          </cell>
          <cell r="B106" t="str">
            <v>'041204</v>
          </cell>
          <cell r="C106">
            <v>2</v>
          </cell>
          <cell r="D106">
            <v>2</v>
          </cell>
          <cell r="E106" t="str">
            <v>'0412</v>
          </cell>
          <cell r="F106" t="str">
            <v>RYPIŃSKI</v>
          </cell>
          <cell r="G106" t="str">
            <v>gmina Rypin (gmina wiejska)</v>
          </cell>
          <cell r="H106">
            <v>7390</v>
          </cell>
          <cell r="I106">
            <v>1330.2</v>
          </cell>
          <cell r="J106">
            <v>4</v>
          </cell>
        </row>
        <row r="107">
          <cell r="A107" t="str">
            <v>Rypin</v>
          </cell>
          <cell r="B107" t="str">
            <v>'041201</v>
          </cell>
          <cell r="C107">
            <v>1</v>
          </cell>
          <cell r="D107">
            <v>1</v>
          </cell>
          <cell r="E107" t="str">
            <v>'0412</v>
          </cell>
          <cell r="F107" t="str">
            <v>RYPIŃSKI</v>
          </cell>
          <cell r="G107" t="str">
            <v>gmina Rypin (gmina miejska)</v>
          </cell>
          <cell r="H107">
            <v>16528</v>
          </cell>
          <cell r="I107">
            <v>4132</v>
          </cell>
          <cell r="J107">
            <v>4</v>
          </cell>
        </row>
        <row r="108">
          <cell r="A108" t="str">
            <v>Czernikowo</v>
          </cell>
          <cell r="B108" t="str">
            <v>'041503</v>
          </cell>
          <cell r="C108">
            <v>2</v>
          </cell>
          <cell r="D108">
            <v>2</v>
          </cell>
          <cell r="E108" t="str">
            <v>'0415</v>
          </cell>
          <cell r="F108" t="str">
            <v>TORUŃSKI</v>
          </cell>
          <cell r="G108" t="str">
            <v>gmina Czernikowo</v>
          </cell>
          <cell r="H108">
            <v>8643</v>
          </cell>
          <cell r="I108">
            <v>1555.74</v>
          </cell>
          <cell r="J108">
            <v>4</v>
          </cell>
        </row>
        <row r="109">
          <cell r="A109" t="str">
            <v>Fabianki</v>
          </cell>
          <cell r="B109" t="str">
            <v>'041807</v>
          </cell>
          <cell r="C109">
            <v>2</v>
          </cell>
          <cell r="D109">
            <v>2</v>
          </cell>
          <cell r="E109" t="str">
            <v>'0418</v>
          </cell>
          <cell r="F109" t="str">
            <v>WŁOCŁAWSKI</v>
          </cell>
          <cell r="G109" t="str">
            <v>gmina Fabianki</v>
          </cell>
          <cell r="H109">
            <v>9318</v>
          </cell>
          <cell r="I109">
            <v>1677.24</v>
          </cell>
          <cell r="J109">
            <v>4</v>
          </cell>
        </row>
        <row r="110">
          <cell r="A110" t="str">
            <v>Piotrków Kujawski</v>
          </cell>
          <cell r="B110" t="str">
            <v>'041105</v>
          </cell>
          <cell r="C110">
            <v>3</v>
          </cell>
          <cell r="D110">
            <v>0</v>
          </cell>
          <cell r="E110" t="str">
            <v>'0411</v>
          </cell>
          <cell r="F110" t="str">
            <v>RADZIEJOWSKI</v>
          </cell>
          <cell r="G110" t="str">
            <v>gmina Piotrków Kujawski</v>
          </cell>
          <cell r="I110">
            <v>0</v>
          </cell>
          <cell r="J110">
            <v>5</v>
          </cell>
        </row>
        <row r="111">
          <cell r="A111" t="str">
            <v>Bytoń</v>
          </cell>
          <cell r="B111" t="str">
            <v>'041102</v>
          </cell>
          <cell r="C111">
            <v>2</v>
          </cell>
          <cell r="D111">
            <v>2</v>
          </cell>
          <cell r="E111" t="str">
            <v>'0411</v>
          </cell>
          <cell r="F111" t="str">
            <v>RADZIEJOWSKI</v>
          </cell>
          <cell r="G111" t="str">
            <v>gmina Bytoń</v>
          </cell>
          <cell r="H111">
            <v>3667</v>
          </cell>
          <cell r="I111">
            <v>660.06</v>
          </cell>
          <cell r="J111">
            <v>5</v>
          </cell>
        </row>
        <row r="112">
          <cell r="A112" t="str">
            <v>Radziejów</v>
          </cell>
          <cell r="B112" t="str">
            <v>'041106</v>
          </cell>
          <cell r="C112">
            <v>2</v>
          </cell>
          <cell r="D112">
            <v>2</v>
          </cell>
          <cell r="E112" t="str">
            <v>'0411</v>
          </cell>
          <cell r="F112" t="str">
            <v>RADZIEJOWSKI</v>
          </cell>
          <cell r="G112" t="str">
            <v>gmina Radziejów (gmina wiejska)</v>
          </cell>
          <cell r="H112">
            <v>4420</v>
          </cell>
          <cell r="I112">
            <v>795.6</v>
          </cell>
          <cell r="J112">
            <v>5</v>
          </cell>
        </row>
        <row r="113">
          <cell r="A113" t="str">
            <v>Topólka</v>
          </cell>
          <cell r="B113" t="str">
            <v>'041107</v>
          </cell>
          <cell r="C113">
            <v>2</v>
          </cell>
          <cell r="D113">
            <v>2</v>
          </cell>
          <cell r="E113" t="str">
            <v>'0411</v>
          </cell>
          <cell r="F113" t="str">
            <v>RADZIEJOWSKI</v>
          </cell>
          <cell r="G113" t="str">
            <v>gmina Topólka</v>
          </cell>
          <cell r="H113">
            <v>4887</v>
          </cell>
          <cell r="I113">
            <v>879.66</v>
          </cell>
          <cell r="J113">
            <v>5</v>
          </cell>
        </row>
        <row r="114">
          <cell r="A114" t="str">
            <v>Piotrków Kujawski - obszar wiejski</v>
          </cell>
          <cell r="B114" t="str">
            <v>'041105</v>
          </cell>
          <cell r="C114">
            <v>5</v>
          </cell>
          <cell r="D114">
            <v>2</v>
          </cell>
          <cell r="E114" t="str">
            <v>'0411</v>
          </cell>
          <cell r="F114" t="str">
            <v>RADZIEJOWSKI</v>
          </cell>
          <cell r="G114" t="str">
            <v>Piotrków Kujawski - obszar wiejski</v>
          </cell>
          <cell r="H114">
            <v>5015</v>
          </cell>
          <cell r="I114">
            <v>902.7</v>
          </cell>
          <cell r="J114">
            <v>5</v>
          </cell>
        </row>
        <row r="115">
          <cell r="A115" t="str">
            <v>Dobre</v>
          </cell>
          <cell r="B115" t="str">
            <v>'041103</v>
          </cell>
          <cell r="C115">
            <v>2</v>
          </cell>
          <cell r="D115">
            <v>2</v>
          </cell>
          <cell r="E115" t="str">
            <v>'0411</v>
          </cell>
          <cell r="F115" t="str">
            <v>RADZIEJOWSKI</v>
          </cell>
          <cell r="G115" t="str">
            <v>gmina Dobre</v>
          </cell>
          <cell r="H115">
            <v>5444</v>
          </cell>
          <cell r="I115">
            <v>979.92</v>
          </cell>
          <cell r="J115">
            <v>5</v>
          </cell>
        </row>
        <row r="116">
          <cell r="A116" t="str">
            <v>Piotrków Kujawski - miasto</v>
          </cell>
          <cell r="B116" t="str">
            <v>'041105</v>
          </cell>
          <cell r="C116">
            <v>4</v>
          </cell>
          <cell r="D116">
            <v>1</v>
          </cell>
          <cell r="E116" t="str">
            <v>'0411</v>
          </cell>
          <cell r="F116" t="str">
            <v>RADZIEJOWSKI</v>
          </cell>
          <cell r="G116" t="str">
            <v>Piotrków Kujawski - miasto</v>
          </cell>
          <cell r="H116">
            <v>4391</v>
          </cell>
          <cell r="I116">
            <v>1097.75</v>
          </cell>
          <cell r="J116">
            <v>5</v>
          </cell>
        </row>
        <row r="117">
          <cell r="A117" t="str">
            <v>Radziejów</v>
          </cell>
          <cell r="B117" t="str">
            <v>'041101</v>
          </cell>
          <cell r="C117">
            <v>1</v>
          </cell>
          <cell r="D117">
            <v>1</v>
          </cell>
          <cell r="E117" t="str">
            <v>'0411</v>
          </cell>
          <cell r="F117" t="str">
            <v>RADZIEJOWSKI</v>
          </cell>
          <cell r="G117" t="str">
            <v>gmina Radziejów (gmina miejska)</v>
          </cell>
          <cell r="H117">
            <v>5696</v>
          </cell>
          <cell r="I117">
            <v>1424</v>
          </cell>
          <cell r="J117">
            <v>5</v>
          </cell>
        </row>
        <row r="118">
          <cell r="A118" t="str">
            <v>Osięciny</v>
          </cell>
          <cell r="B118" t="str">
            <v>'041104</v>
          </cell>
          <cell r="C118">
            <v>2</v>
          </cell>
          <cell r="D118">
            <v>2</v>
          </cell>
          <cell r="E118" t="str">
            <v>'0411</v>
          </cell>
          <cell r="F118" t="str">
            <v>RADZIEJOWSKI</v>
          </cell>
          <cell r="G118" t="str">
            <v>gmina Osięciny</v>
          </cell>
          <cell r="H118">
            <v>8078</v>
          </cell>
          <cell r="I118">
            <v>1454.04</v>
          </cell>
          <cell r="J118">
            <v>5</v>
          </cell>
        </row>
        <row r="119">
          <cell r="A119" t="str">
            <v>miasto Włocławek</v>
          </cell>
          <cell r="B119" t="str">
            <v>'046401</v>
          </cell>
          <cell r="C119">
            <v>1</v>
          </cell>
          <cell r="D119">
            <v>1</v>
          </cell>
          <cell r="E119" t="str">
            <v>'0464</v>
          </cell>
          <cell r="F119" t="str">
            <v>WŁOCŁAWEK</v>
          </cell>
          <cell r="G119" t="str">
            <v>Włocławek</v>
          </cell>
          <cell r="H119">
            <v>116914</v>
          </cell>
          <cell r="I119">
            <v>38581.620000000003</v>
          </cell>
          <cell r="J119">
            <v>5</v>
          </cell>
        </row>
        <row r="120">
          <cell r="A120" t="str">
            <v>Brześć Kujawski</v>
          </cell>
          <cell r="B120" t="str">
            <v>'041804</v>
          </cell>
          <cell r="C120">
            <v>3</v>
          </cell>
          <cell r="D120">
            <v>0</v>
          </cell>
          <cell r="E120" t="str">
            <v>'0418</v>
          </cell>
          <cell r="F120" t="str">
            <v>WŁOCŁAWSKI</v>
          </cell>
          <cell r="G120" t="str">
            <v>gmina Brześć Kujawski</v>
          </cell>
          <cell r="I120">
            <v>0</v>
          </cell>
          <cell r="J120">
            <v>5</v>
          </cell>
        </row>
        <row r="121">
          <cell r="A121" t="str">
            <v>Chodecz</v>
          </cell>
          <cell r="B121" t="str">
            <v>'041806</v>
          </cell>
          <cell r="C121">
            <v>3</v>
          </cell>
          <cell r="D121">
            <v>0</v>
          </cell>
          <cell r="E121" t="str">
            <v>'0418</v>
          </cell>
          <cell r="F121" t="str">
            <v>WŁOCŁAWSKI</v>
          </cell>
          <cell r="G121" t="str">
            <v>gmina Chodecz</v>
          </cell>
          <cell r="I121">
            <v>0</v>
          </cell>
          <cell r="J121">
            <v>5</v>
          </cell>
        </row>
        <row r="122">
          <cell r="A122" t="str">
            <v>Izbica Kujawska</v>
          </cell>
          <cell r="B122" t="str">
            <v>'041808</v>
          </cell>
          <cell r="C122">
            <v>3</v>
          </cell>
          <cell r="E122" t="str">
            <v>'0418</v>
          </cell>
          <cell r="F122" t="str">
            <v>WŁOCŁAWSKI</v>
          </cell>
          <cell r="G122" t="str">
            <v>gmina Izbica Kujawska</v>
          </cell>
          <cell r="I122">
            <v>0</v>
          </cell>
          <cell r="J122">
            <v>5</v>
          </cell>
        </row>
        <row r="123">
          <cell r="A123" t="str">
            <v>Lubień Kujawski</v>
          </cell>
          <cell r="B123" t="str">
            <v>'041811</v>
          </cell>
          <cell r="C123">
            <v>3</v>
          </cell>
          <cell r="D123">
            <v>0</v>
          </cell>
          <cell r="E123" t="str">
            <v>'0418</v>
          </cell>
          <cell r="F123" t="str">
            <v>WŁOCŁAWSKI</v>
          </cell>
          <cell r="G123" t="str">
            <v>gmina Lubień Kujawski</v>
          </cell>
          <cell r="I123">
            <v>0</v>
          </cell>
          <cell r="J123">
            <v>5</v>
          </cell>
        </row>
        <row r="124">
          <cell r="A124" t="str">
            <v>Lubraniec</v>
          </cell>
          <cell r="B124" t="str">
            <v>'041812</v>
          </cell>
          <cell r="C124">
            <v>3</v>
          </cell>
          <cell r="D124">
            <v>0</v>
          </cell>
          <cell r="E124" t="str">
            <v>'0418</v>
          </cell>
          <cell r="F124" t="str">
            <v>WŁOCŁAWSKI</v>
          </cell>
          <cell r="G124" t="str">
            <v>gmina Lubraniec</v>
          </cell>
          <cell r="I124">
            <v>0</v>
          </cell>
          <cell r="J124">
            <v>5</v>
          </cell>
        </row>
        <row r="125">
          <cell r="A125" t="str">
            <v>Lubień Kujawski - miasto</v>
          </cell>
          <cell r="B125" t="str">
            <v>'041811</v>
          </cell>
          <cell r="C125">
            <v>4</v>
          </cell>
          <cell r="D125">
            <v>1</v>
          </cell>
          <cell r="E125" t="str">
            <v>'0418</v>
          </cell>
          <cell r="F125" t="str">
            <v>WŁOCŁAWSKI</v>
          </cell>
          <cell r="G125" t="str">
            <v>Lubień Kujawski - miasto</v>
          </cell>
          <cell r="H125">
            <v>1298</v>
          </cell>
          <cell r="I125">
            <v>324.5</v>
          </cell>
          <cell r="J125">
            <v>5</v>
          </cell>
        </row>
        <row r="126">
          <cell r="A126" t="str">
            <v>Chodecz - miasto</v>
          </cell>
          <cell r="B126" t="str">
            <v>'041806</v>
          </cell>
          <cell r="C126">
            <v>4</v>
          </cell>
          <cell r="D126">
            <v>1</v>
          </cell>
          <cell r="E126" t="str">
            <v>'0418</v>
          </cell>
          <cell r="F126" t="str">
            <v>WŁOCŁAWSKI</v>
          </cell>
          <cell r="G126" t="str">
            <v>Chodecz - miasto</v>
          </cell>
          <cell r="H126">
            <v>1862</v>
          </cell>
          <cell r="I126">
            <v>465.5</v>
          </cell>
          <cell r="J126">
            <v>5</v>
          </cell>
        </row>
        <row r="127">
          <cell r="A127" t="str">
            <v>Boniewo</v>
          </cell>
          <cell r="B127" t="str">
            <v>'041803</v>
          </cell>
          <cell r="C127">
            <v>2</v>
          </cell>
          <cell r="D127">
            <v>2</v>
          </cell>
          <cell r="E127" t="str">
            <v>'0418</v>
          </cell>
          <cell r="F127" t="str">
            <v>WŁOCŁAWSKI</v>
          </cell>
          <cell r="G127" t="str">
            <v>gmina Boniewo</v>
          </cell>
          <cell r="H127">
            <v>3495</v>
          </cell>
          <cell r="I127">
            <v>629.1</v>
          </cell>
          <cell r="J127">
            <v>5</v>
          </cell>
        </row>
        <row r="128">
          <cell r="A128" t="str">
            <v>Baruchowo</v>
          </cell>
          <cell r="B128" t="str">
            <v>'041802</v>
          </cell>
          <cell r="C128">
            <v>2</v>
          </cell>
          <cell r="D128">
            <v>2</v>
          </cell>
          <cell r="E128" t="str">
            <v>'0418</v>
          </cell>
          <cell r="F128" t="str">
            <v>WŁOCŁAWSKI</v>
          </cell>
          <cell r="G128" t="str">
            <v>gmina Baruchowo</v>
          </cell>
          <cell r="H128">
            <v>3614</v>
          </cell>
          <cell r="I128">
            <v>650.52</v>
          </cell>
          <cell r="J128">
            <v>5</v>
          </cell>
        </row>
        <row r="129">
          <cell r="A129" t="str">
            <v>Izbica Kujawska - miasto</v>
          </cell>
          <cell r="B129" t="str">
            <v>'041808</v>
          </cell>
          <cell r="C129">
            <v>4</v>
          </cell>
          <cell r="D129">
            <v>1</v>
          </cell>
          <cell r="E129" t="str">
            <v>'0418</v>
          </cell>
          <cell r="F129" t="str">
            <v>WŁOCŁAWSKI</v>
          </cell>
          <cell r="G129" t="str">
            <v>Izbica Kujawska - miasto</v>
          </cell>
          <cell r="H129">
            <v>2753</v>
          </cell>
          <cell r="I129">
            <v>688.25</v>
          </cell>
          <cell r="J129">
            <v>5</v>
          </cell>
        </row>
        <row r="130">
          <cell r="A130" t="str">
            <v>Kowal</v>
          </cell>
          <cell r="B130" t="str">
            <v>'041809</v>
          </cell>
          <cell r="C130">
            <v>2</v>
          </cell>
          <cell r="D130">
            <v>2</v>
          </cell>
          <cell r="E130" t="str">
            <v>'0418</v>
          </cell>
          <cell r="F130" t="str">
            <v>WŁOCŁAWSKI</v>
          </cell>
          <cell r="G130" t="str">
            <v>gmina Kowal (gmina wiejska)</v>
          </cell>
          <cell r="H130">
            <v>3981</v>
          </cell>
          <cell r="I130">
            <v>716.58</v>
          </cell>
          <cell r="J130">
            <v>5</v>
          </cell>
        </row>
        <row r="131">
          <cell r="A131" t="str">
            <v>Chodecz - obszar wiejski</v>
          </cell>
          <cell r="B131" t="str">
            <v>'041806</v>
          </cell>
          <cell r="C131">
            <v>5</v>
          </cell>
          <cell r="D131">
            <v>2</v>
          </cell>
          <cell r="E131" t="str">
            <v>'0418</v>
          </cell>
          <cell r="F131" t="str">
            <v>WŁOCŁAWSKI</v>
          </cell>
          <cell r="G131" t="str">
            <v>Chodecz - obszar wiejski</v>
          </cell>
          <cell r="H131">
            <v>4341</v>
          </cell>
          <cell r="I131">
            <v>781.38</v>
          </cell>
          <cell r="J131">
            <v>5</v>
          </cell>
        </row>
        <row r="132">
          <cell r="A132" t="str">
            <v>Lubraniec - miasto</v>
          </cell>
          <cell r="B132" t="str">
            <v>'041812</v>
          </cell>
          <cell r="C132">
            <v>4</v>
          </cell>
          <cell r="D132">
            <v>1</v>
          </cell>
          <cell r="E132" t="str">
            <v>'0418</v>
          </cell>
          <cell r="F132" t="str">
            <v>WŁOCŁAWSKI</v>
          </cell>
          <cell r="G132" t="str">
            <v>Lubraniec - miasto</v>
          </cell>
          <cell r="H132">
            <v>3130</v>
          </cell>
          <cell r="I132">
            <v>782.5</v>
          </cell>
          <cell r="J132">
            <v>5</v>
          </cell>
        </row>
        <row r="133">
          <cell r="A133" t="str">
            <v>Lubanie</v>
          </cell>
          <cell r="B133" t="str">
            <v>'041810</v>
          </cell>
          <cell r="C133">
            <v>2</v>
          </cell>
          <cell r="D133">
            <v>2</v>
          </cell>
          <cell r="E133" t="str">
            <v>'0418</v>
          </cell>
          <cell r="F133" t="str">
            <v>WŁOCŁAWSKI</v>
          </cell>
          <cell r="G133" t="str">
            <v>gmina Lubanie</v>
          </cell>
          <cell r="H133">
            <v>4638</v>
          </cell>
          <cell r="I133">
            <v>834.84</v>
          </cell>
          <cell r="J133">
            <v>5</v>
          </cell>
        </row>
        <row r="134">
          <cell r="A134" t="str">
            <v>Kowal</v>
          </cell>
          <cell r="B134" t="str">
            <v>'041801</v>
          </cell>
          <cell r="C134">
            <v>1</v>
          </cell>
          <cell r="D134">
            <v>1</v>
          </cell>
          <cell r="E134" t="str">
            <v>'0418</v>
          </cell>
          <cell r="F134" t="str">
            <v>WŁOCŁAWSKI</v>
          </cell>
          <cell r="G134" t="str">
            <v>gmina Kowal (gmina miejska)</v>
          </cell>
          <cell r="H134">
            <v>3488</v>
          </cell>
          <cell r="I134">
            <v>872</v>
          </cell>
          <cell r="J134">
            <v>5</v>
          </cell>
        </row>
        <row r="135">
          <cell r="A135" t="str">
            <v>Izbica Kujawska - obszar wiejski</v>
          </cell>
          <cell r="B135" t="str">
            <v>'041808</v>
          </cell>
          <cell r="C135">
            <v>5</v>
          </cell>
          <cell r="D135">
            <v>2</v>
          </cell>
          <cell r="E135" t="str">
            <v>'0418</v>
          </cell>
          <cell r="F135" t="str">
            <v>WŁOCŁAWSKI</v>
          </cell>
          <cell r="G135" t="str">
            <v>Izbica Kujawska - obszar wiejski</v>
          </cell>
          <cell r="H135">
            <v>5168</v>
          </cell>
          <cell r="I135">
            <v>930.24</v>
          </cell>
          <cell r="J135">
            <v>5</v>
          </cell>
        </row>
        <row r="136">
          <cell r="A136" t="str">
            <v>Lubień Kujawski - obszar wiejski</v>
          </cell>
          <cell r="B136" t="str">
            <v>'041811</v>
          </cell>
          <cell r="C136">
            <v>5</v>
          </cell>
          <cell r="D136">
            <v>2</v>
          </cell>
          <cell r="E136" t="str">
            <v>'0418</v>
          </cell>
          <cell r="F136" t="str">
            <v>WŁOCŁAWSKI</v>
          </cell>
          <cell r="G136" t="str">
            <v>Lubień Kujawski - obszar wiejski</v>
          </cell>
          <cell r="H136">
            <v>6019</v>
          </cell>
          <cell r="I136">
            <v>1083.42</v>
          </cell>
          <cell r="J136">
            <v>5</v>
          </cell>
        </row>
        <row r="137">
          <cell r="A137" t="str">
            <v>Włocławek</v>
          </cell>
          <cell r="B137" t="str">
            <v>'041813</v>
          </cell>
          <cell r="C137">
            <v>2</v>
          </cell>
          <cell r="D137">
            <v>2</v>
          </cell>
          <cell r="E137" t="str">
            <v>'0418</v>
          </cell>
          <cell r="F137" t="str">
            <v>WŁOCŁAWSKI</v>
          </cell>
          <cell r="G137" t="str">
            <v>gmina Włocławek (gmina wiejska)</v>
          </cell>
          <cell r="H137">
            <v>6205</v>
          </cell>
          <cell r="I137">
            <v>1116.9000000000001</v>
          </cell>
          <cell r="J137">
            <v>5</v>
          </cell>
        </row>
        <row r="138">
          <cell r="A138" t="str">
            <v>Brześć Kujawski - miasto</v>
          </cell>
          <cell r="B138" t="str">
            <v>'041804</v>
          </cell>
          <cell r="C138">
            <v>4</v>
          </cell>
          <cell r="D138">
            <v>1</v>
          </cell>
          <cell r="E138" t="str">
            <v>'0418</v>
          </cell>
          <cell r="F138" t="str">
            <v>WŁOCŁAWSKI</v>
          </cell>
          <cell r="G138" t="str">
            <v>Brześć Kujawski - miasto</v>
          </cell>
          <cell r="H138">
            <v>4603</v>
          </cell>
          <cell r="I138">
            <v>1150.75</v>
          </cell>
          <cell r="J138">
            <v>5</v>
          </cell>
        </row>
        <row r="139">
          <cell r="A139" t="str">
            <v>Lubraniec - obszar wiejski</v>
          </cell>
          <cell r="B139" t="str">
            <v>'041812</v>
          </cell>
          <cell r="C139">
            <v>5</v>
          </cell>
          <cell r="D139">
            <v>2</v>
          </cell>
          <cell r="E139" t="str">
            <v>'0418</v>
          </cell>
          <cell r="F139" t="str">
            <v>WŁOCŁAWSKI</v>
          </cell>
          <cell r="G139" t="str">
            <v>Lubraniec - obszar wiejski</v>
          </cell>
          <cell r="H139">
            <v>6716</v>
          </cell>
          <cell r="I139">
            <v>1208.8800000000001</v>
          </cell>
          <cell r="J139">
            <v>5</v>
          </cell>
        </row>
        <row r="140">
          <cell r="A140" t="str">
            <v>Brześć Kujawski - obszar wiejski</v>
          </cell>
          <cell r="B140" t="str">
            <v>'041804</v>
          </cell>
          <cell r="C140">
            <v>5</v>
          </cell>
          <cell r="D140">
            <v>2</v>
          </cell>
          <cell r="E140" t="str">
            <v>'0418</v>
          </cell>
          <cell r="F140" t="str">
            <v>WŁOCŁAWSKI</v>
          </cell>
          <cell r="G140" t="str">
            <v>Brześć Kujawski - obszar wiejski</v>
          </cell>
          <cell r="H140">
            <v>6768</v>
          </cell>
          <cell r="I140">
            <v>1218.24</v>
          </cell>
          <cell r="J140">
            <v>5</v>
          </cell>
        </row>
        <row r="141">
          <cell r="A141" t="str">
            <v>Choceń</v>
          </cell>
          <cell r="B141" t="str">
            <v>'041805</v>
          </cell>
          <cell r="C141">
            <v>2</v>
          </cell>
          <cell r="D141">
            <v>2</v>
          </cell>
          <cell r="E141" t="str">
            <v>'0418</v>
          </cell>
          <cell r="F141" t="str">
            <v>WŁOCŁAWSKI</v>
          </cell>
          <cell r="G141" t="str">
            <v>gmina Choceń</v>
          </cell>
          <cell r="H141">
            <v>7857</v>
          </cell>
          <cell r="I141">
            <v>1414.26</v>
          </cell>
          <cell r="J141">
            <v>5</v>
          </cell>
        </row>
        <row r="142">
          <cell r="A142" t="str">
            <v>Nieszawa</v>
          </cell>
          <cell r="B142" t="str">
            <v>'040103</v>
          </cell>
          <cell r="C142">
            <v>1</v>
          </cell>
          <cell r="D142">
            <v>1</v>
          </cell>
          <cell r="E142" t="str">
            <v>'0401</v>
          </cell>
          <cell r="F142" t="str">
            <v>ALEKSANDROWSKI</v>
          </cell>
          <cell r="G142" t="str">
            <v>gmina Nieszawa</v>
          </cell>
          <cell r="H142">
            <v>1990</v>
          </cell>
          <cell r="I142">
            <v>497.5</v>
          </cell>
          <cell r="J142">
            <v>6</v>
          </cell>
        </row>
        <row r="143">
          <cell r="A143" t="str">
            <v>Raciążek</v>
          </cell>
          <cell r="B143" t="str">
            <v>'040107</v>
          </cell>
          <cell r="C143">
            <v>2</v>
          </cell>
          <cell r="D143">
            <v>2</v>
          </cell>
          <cell r="E143" t="str">
            <v>'0401</v>
          </cell>
          <cell r="F143" t="str">
            <v>ALEKSANDROWSKI</v>
          </cell>
          <cell r="G143" t="str">
            <v>gmina Raciążek</v>
          </cell>
          <cell r="H143">
            <v>3158</v>
          </cell>
          <cell r="I143">
            <v>568.44000000000005</v>
          </cell>
          <cell r="J143">
            <v>6</v>
          </cell>
        </row>
        <row r="144">
          <cell r="A144" t="str">
            <v>Koneck</v>
          </cell>
          <cell r="B144" t="str">
            <v>'040106</v>
          </cell>
          <cell r="C144">
            <v>2</v>
          </cell>
          <cell r="D144">
            <v>2</v>
          </cell>
          <cell r="E144" t="str">
            <v>'0401</v>
          </cell>
          <cell r="F144" t="str">
            <v>ALEKSANDROWSKI</v>
          </cell>
          <cell r="G144" t="str">
            <v>gmina Koneck</v>
          </cell>
          <cell r="H144">
            <v>3347</v>
          </cell>
          <cell r="I144">
            <v>602.46</v>
          </cell>
          <cell r="J144">
            <v>6</v>
          </cell>
        </row>
        <row r="145">
          <cell r="A145" t="str">
            <v>Zakrzewo</v>
          </cell>
          <cell r="B145" t="str">
            <v>'040109</v>
          </cell>
          <cell r="C145">
            <v>2</v>
          </cell>
          <cell r="D145">
            <v>2</v>
          </cell>
          <cell r="E145" t="str">
            <v>'0401</v>
          </cell>
          <cell r="F145" t="str">
            <v>ALEKSANDROWSKI</v>
          </cell>
          <cell r="G145" t="str">
            <v>gmina Zakrzewo</v>
          </cell>
          <cell r="H145">
            <v>3551</v>
          </cell>
          <cell r="I145">
            <v>639.17999999999995</v>
          </cell>
          <cell r="J145">
            <v>6</v>
          </cell>
        </row>
        <row r="146">
          <cell r="A146" t="str">
            <v>Waganiec</v>
          </cell>
          <cell r="B146" t="str">
            <v>'040108</v>
          </cell>
          <cell r="C146">
            <v>2</v>
          </cell>
          <cell r="D146">
            <v>2</v>
          </cell>
          <cell r="E146" t="str">
            <v>'0401</v>
          </cell>
          <cell r="F146" t="str">
            <v>ALEKSANDROWSKI</v>
          </cell>
          <cell r="G146" t="str">
            <v>gmina Waganiec</v>
          </cell>
          <cell r="H146">
            <v>4410</v>
          </cell>
          <cell r="I146">
            <v>793.8</v>
          </cell>
          <cell r="J146">
            <v>6</v>
          </cell>
        </row>
        <row r="147">
          <cell r="A147" t="str">
            <v>Bądkowo</v>
          </cell>
          <cell r="B147" t="str">
            <v>'040105</v>
          </cell>
          <cell r="C147">
            <v>2</v>
          </cell>
          <cell r="D147">
            <v>2</v>
          </cell>
          <cell r="E147" t="str">
            <v>'0401</v>
          </cell>
          <cell r="F147" t="str">
            <v>ALEKSANDROWSKI</v>
          </cell>
          <cell r="G147" t="str">
            <v>gmina Bądkowo</v>
          </cell>
          <cell r="H147">
            <v>4488</v>
          </cell>
          <cell r="I147">
            <v>807.84</v>
          </cell>
          <cell r="J147">
            <v>6</v>
          </cell>
        </row>
        <row r="148">
          <cell r="A148" t="str">
            <v>Aleksandrów Kujawski</v>
          </cell>
          <cell r="B148" t="str">
            <v>'040104</v>
          </cell>
          <cell r="C148">
            <v>2</v>
          </cell>
          <cell r="D148">
            <v>2</v>
          </cell>
          <cell r="E148" t="str">
            <v>'0401</v>
          </cell>
          <cell r="F148" t="str">
            <v>ALEKSANDROWSKI</v>
          </cell>
          <cell r="G148" t="str">
            <v>gmina Aleksandrów Kujawski (gmina wiejska)</v>
          </cell>
          <cell r="H148">
            <v>11266</v>
          </cell>
          <cell r="I148">
            <v>2027.88</v>
          </cell>
          <cell r="J148">
            <v>6</v>
          </cell>
        </row>
        <row r="149">
          <cell r="A149" t="str">
            <v>Ciechocinek</v>
          </cell>
          <cell r="B149" t="str">
            <v>'040102</v>
          </cell>
          <cell r="C149">
            <v>1</v>
          </cell>
          <cell r="D149">
            <v>1</v>
          </cell>
          <cell r="E149" t="str">
            <v>'0401</v>
          </cell>
          <cell r="F149" t="str">
            <v>ALEKSANDROWSKI</v>
          </cell>
          <cell r="G149" t="str">
            <v>gmina Ciechocinek</v>
          </cell>
          <cell r="H149">
            <v>10841</v>
          </cell>
          <cell r="I149">
            <v>2710.25</v>
          </cell>
          <cell r="J149">
            <v>6</v>
          </cell>
        </row>
        <row r="150">
          <cell r="A150" t="str">
            <v>Aleksandrów Kujawski</v>
          </cell>
          <cell r="B150" t="str">
            <v>'040101</v>
          </cell>
          <cell r="C150">
            <v>1</v>
          </cell>
          <cell r="D150">
            <v>1</v>
          </cell>
          <cell r="E150" t="str">
            <v>'0401</v>
          </cell>
          <cell r="F150" t="str">
            <v>ALEKSANDROWSKI</v>
          </cell>
          <cell r="G150" t="str">
            <v>gmina Aleksandrów Kujawski (gmina miejska)</v>
          </cell>
          <cell r="H150">
            <v>12275</v>
          </cell>
          <cell r="I150">
            <v>3068.75</v>
          </cell>
          <cell r="J150">
            <v>6</v>
          </cell>
        </row>
        <row r="151">
          <cell r="A151" t="str">
            <v>miasto Toruń</v>
          </cell>
          <cell r="B151" t="str">
            <v>'046301</v>
          </cell>
          <cell r="C151">
            <v>1</v>
          </cell>
          <cell r="D151">
            <v>1</v>
          </cell>
          <cell r="E151" t="str">
            <v>'0463</v>
          </cell>
          <cell r="F151" t="str">
            <v>TORUŃ</v>
          </cell>
          <cell r="G151" t="str">
            <v>Toruń</v>
          </cell>
          <cell r="H151">
            <v>205312</v>
          </cell>
          <cell r="I151">
            <v>67752.960000000006</v>
          </cell>
          <cell r="J151">
            <v>6</v>
          </cell>
        </row>
        <row r="152">
          <cell r="A152" t="str">
            <v>Wielka Nieszawka</v>
          </cell>
          <cell r="B152" t="str">
            <v>'041508</v>
          </cell>
          <cell r="C152">
            <v>2</v>
          </cell>
          <cell r="D152">
            <v>2</v>
          </cell>
          <cell r="E152" t="str">
            <v>'0415</v>
          </cell>
          <cell r="F152" t="str">
            <v>TORUŃSKI</v>
          </cell>
          <cell r="G152" t="str">
            <v>gmina Wielka Nieszawka</v>
          </cell>
          <cell r="H152">
            <v>4590</v>
          </cell>
          <cell r="I152">
            <v>826.2</v>
          </cell>
          <cell r="J152">
            <v>6</v>
          </cell>
        </row>
        <row r="153">
          <cell r="A153" t="str">
            <v>Lubicz</v>
          </cell>
          <cell r="B153" t="str">
            <v>'041504</v>
          </cell>
          <cell r="C153">
            <v>2</v>
          </cell>
          <cell r="D153">
            <v>2</v>
          </cell>
          <cell r="E153" t="str">
            <v>'0415</v>
          </cell>
          <cell r="F153" t="str">
            <v>TORUŃSKI</v>
          </cell>
          <cell r="G153" t="str">
            <v>gmina Łubianka</v>
          </cell>
          <cell r="H153">
            <v>6188</v>
          </cell>
          <cell r="I153">
            <v>1113.8399999999999</v>
          </cell>
          <cell r="J153">
            <v>6</v>
          </cell>
        </row>
        <row r="154">
          <cell r="A154" t="str">
            <v>Łysomice</v>
          </cell>
          <cell r="B154" t="str">
            <v>'041506</v>
          </cell>
          <cell r="C154">
            <v>2</v>
          </cell>
          <cell r="D154">
            <v>2</v>
          </cell>
          <cell r="E154" t="str">
            <v>'0415</v>
          </cell>
          <cell r="F154" t="str">
            <v>TORUŃSKI</v>
          </cell>
          <cell r="G154" t="str">
            <v>gmina Łysomice</v>
          </cell>
          <cell r="H154">
            <v>9102</v>
          </cell>
          <cell r="I154">
            <v>1638.36</v>
          </cell>
          <cell r="J154">
            <v>6</v>
          </cell>
        </row>
        <row r="155">
          <cell r="A155" t="str">
            <v>Obrowo</v>
          </cell>
          <cell r="B155" t="str">
            <v>'041507</v>
          </cell>
          <cell r="C155">
            <v>2</v>
          </cell>
          <cell r="D155">
            <v>2</v>
          </cell>
          <cell r="E155" t="str">
            <v>'0415</v>
          </cell>
          <cell r="F155" t="str">
            <v>TORUŃSKI</v>
          </cell>
          <cell r="G155" t="str">
            <v>gmina Obrowo</v>
          </cell>
          <cell r="H155">
            <v>12504</v>
          </cell>
          <cell r="I155">
            <v>2250.7199999999998</v>
          </cell>
          <cell r="J155">
            <v>6</v>
          </cell>
        </row>
        <row r="156">
          <cell r="A156" t="str">
            <v>Łubianka</v>
          </cell>
          <cell r="B156" t="str">
            <v>'041505</v>
          </cell>
          <cell r="C156">
            <v>2</v>
          </cell>
          <cell r="D156">
            <v>2</v>
          </cell>
          <cell r="E156" t="str">
            <v>'0415</v>
          </cell>
          <cell r="F156" t="str">
            <v>TORUŃSKI</v>
          </cell>
          <cell r="G156" t="str">
            <v>gmina Lubicz</v>
          </cell>
          <cell r="H156">
            <v>18652</v>
          </cell>
          <cell r="I156">
            <v>3357.36</v>
          </cell>
          <cell r="J156">
            <v>6</v>
          </cell>
        </row>
        <row r="157">
          <cell r="A157" t="str">
            <v>Janikowo</v>
          </cell>
          <cell r="B157" t="str">
            <v>'040705</v>
          </cell>
          <cell r="C157">
            <v>3</v>
          </cell>
          <cell r="D157">
            <v>0</v>
          </cell>
          <cell r="E157" t="str">
            <v>'0407</v>
          </cell>
          <cell r="F157" t="str">
            <v>INOWROCŁAWSKI</v>
          </cell>
          <cell r="G157" t="str">
            <v>gmina Janikowo</v>
          </cell>
          <cell r="I157">
            <v>0</v>
          </cell>
          <cell r="J157">
            <v>7</v>
          </cell>
        </row>
        <row r="158">
          <cell r="A158" t="str">
            <v>Kruszwica</v>
          </cell>
          <cell r="B158" t="str">
            <v>'040706</v>
          </cell>
          <cell r="C158">
            <v>3</v>
          </cell>
          <cell r="D158">
            <v>0</v>
          </cell>
          <cell r="E158" t="str">
            <v>'0407</v>
          </cell>
          <cell r="F158" t="str">
            <v>INOWROCŁAWSKI</v>
          </cell>
          <cell r="G158" t="str">
            <v>gmina Kruszwica</v>
          </cell>
          <cell r="I158">
            <v>0</v>
          </cell>
          <cell r="J158">
            <v>7</v>
          </cell>
        </row>
        <row r="159">
          <cell r="A159" t="str">
            <v>Janikowo - obszar wiejski</v>
          </cell>
          <cell r="B159" t="str">
            <v>'040705</v>
          </cell>
          <cell r="C159">
            <v>5</v>
          </cell>
          <cell r="D159">
            <v>2</v>
          </cell>
          <cell r="E159" t="str">
            <v>'0407</v>
          </cell>
          <cell r="F159" t="str">
            <v>INOWROCŁAWSKI</v>
          </cell>
          <cell r="G159" t="str">
            <v>Janikowo - obszar wiejski</v>
          </cell>
          <cell r="H159">
            <v>4424</v>
          </cell>
          <cell r="I159">
            <v>796.32</v>
          </cell>
          <cell r="J159">
            <v>7</v>
          </cell>
        </row>
        <row r="160">
          <cell r="A160" t="str">
            <v>Dąbrowa Biskupia</v>
          </cell>
          <cell r="B160" t="str">
            <v>'040702</v>
          </cell>
          <cell r="C160">
            <v>2</v>
          </cell>
          <cell r="D160">
            <v>2</v>
          </cell>
          <cell r="E160" t="str">
            <v>'0407</v>
          </cell>
          <cell r="F160" t="str">
            <v>INOWROCŁAWSKI</v>
          </cell>
          <cell r="G160" t="str">
            <v>gmina Dąbrowa Biskupia</v>
          </cell>
          <cell r="H160">
            <v>5105</v>
          </cell>
          <cell r="I160">
            <v>918.9</v>
          </cell>
          <cell r="J160">
            <v>7</v>
          </cell>
        </row>
        <row r="161">
          <cell r="A161" t="str">
            <v>Kruszwica - obszar wiejski</v>
          </cell>
          <cell r="B161" t="str">
            <v>'040706</v>
          </cell>
          <cell r="C161">
            <v>5</v>
          </cell>
          <cell r="D161">
            <v>2</v>
          </cell>
          <cell r="E161" t="str">
            <v>'0407</v>
          </cell>
          <cell r="F161" t="str">
            <v>INOWROCŁAWSKI</v>
          </cell>
          <cell r="G161" t="str">
            <v>Kruszwica - obszar wiejski</v>
          </cell>
          <cell r="H161">
            <v>10530</v>
          </cell>
          <cell r="I161">
            <v>1895.4</v>
          </cell>
          <cell r="J161">
            <v>7</v>
          </cell>
        </row>
        <row r="162">
          <cell r="A162" t="str">
            <v>Inowrocław</v>
          </cell>
          <cell r="B162" t="str">
            <v>'040704</v>
          </cell>
          <cell r="C162">
            <v>2</v>
          </cell>
          <cell r="D162">
            <v>2</v>
          </cell>
          <cell r="E162" t="str">
            <v>'0407</v>
          </cell>
          <cell r="F162" t="str">
            <v>INOWROCŁAWSKI</v>
          </cell>
          <cell r="G162" t="str">
            <v>gmina Inowrocław (gmina wiejska)</v>
          </cell>
          <cell r="H162">
            <v>11204</v>
          </cell>
          <cell r="I162">
            <v>2016.72</v>
          </cell>
          <cell r="J162">
            <v>7</v>
          </cell>
        </row>
        <row r="163">
          <cell r="A163" t="str">
            <v>Janikowo - miasto</v>
          </cell>
          <cell r="B163" t="str">
            <v>'040705</v>
          </cell>
          <cell r="C163">
            <v>4</v>
          </cell>
          <cell r="D163">
            <v>1</v>
          </cell>
          <cell r="E163" t="str">
            <v>'0407</v>
          </cell>
          <cell r="F163" t="str">
            <v>INOWROCŁAWSKI</v>
          </cell>
          <cell r="G163" t="str">
            <v>Janikowo - miasto</v>
          </cell>
          <cell r="H163">
            <v>9073</v>
          </cell>
          <cell r="I163">
            <v>2268.25</v>
          </cell>
          <cell r="J163">
            <v>7</v>
          </cell>
        </row>
        <row r="164">
          <cell r="A164" t="str">
            <v>Kruszwica - miasto</v>
          </cell>
          <cell r="B164" t="str">
            <v>'040706</v>
          </cell>
          <cell r="C164">
            <v>4</v>
          </cell>
          <cell r="D164">
            <v>1</v>
          </cell>
          <cell r="E164" t="str">
            <v>'0407</v>
          </cell>
          <cell r="F164" t="str">
            <v>INOWROCŁAWSKI</v>
          </cell>
          <cell r="G164" t="str">
            <v>Kruszwica - miasto</v>
          </cell>
          <cell r="H164">
            <v>9211</v>
          </cell>
          <cell r="I164">
            <v>2302.75</v>
          </cell>
          <cell r="J164">
            <v>7</v>
          </cell>
        </row>
        <row r="165">
          <cell r="A165" t="str">
            <v>Inowrocław</v>
          </cell>
          <cell r="B165" t="str">
            <v>'040701</v>
          </cell>
          <cell r="C165">
            <v>1</v>
          </cell>
          <cell r="D165">
            <v>1</v>
          </cell>
          <cell r="E165" t="str">
            <v>'0407</v>
          </cell>
          <cell r="F165" t="str">
            <v>INOWROCŁAWSKI</v>
          </cell>
          <cell r="G165" t="str">
            <v>gmina Inowrocław (gmina miejska)</v>
          </cell>
          <cell r="H165">
            <v>75802</v>
          </cell>
          <cell r="I165">
            <v>25014.66</v>
          </cell>
          <cell r="J165">
            <v>7</v>
          </cell>
        </row>
        <row r="166">
          <cell r="A166" t="str">
            <v>Strzelno</v>
          </cell>
          <cell r="B166" t="str">
            <v>'040904</v>
          </cell>
          <cell r="C166">
            <v>3</v>
          </cell>
          <cell r="D166">
            <v>0</v>
          </cell>
          <cell r="E166" t="str">
            <v>'0409</v>
          </cell>
          <cell r="F166" t="str">
            <v>MOGILEŃSKI</v>
          </cell>
          <cell r="G166" t="str">
            <v>gmina Strzelno</v>
          </cell>
          <cell r="I166">
            <v>0</v>
          </cell>
          <cell r="J166">
            <v>7</v>
          </cell>
        </row>
        <row r="167">
          <cell r="A167" t="str">
            <v>Jeziora Wielkie</v>
          </cell>
          <cell r="B167" t="str">
            <v>'040902</v>
          </cell>
          <cell r="C167">
            <v>2</v>
          </cell>
          <cell r="D167">
            <v>2</v>
          </cell>
          <cell r="E167" t="str">
            <v>'0409</v>
          </cell>
          <cell r="F167" t="str">
            <v>MOGILEŃSKI</v>
          </cell>
          <cell r="G167" t="str">
            <v>gmina Jeziora Wielkie</v>
          </cell>
          <cell r="H167">
            <v>4979</v>
          </cell>
          <cell r="I167">
            <v>896.22</v>
          </cell>
          <cell r="J167">
            <v>7</v>
          </cell>
        </row>
        <row r="168">
          <cell r="A168" t="str">
            <v>Strzelno - obszar wiejski</v>
          </cell>
          <cell r="B168" t="str">
            <v>'040904</v>
          </cell>
          <cell r="C168">
            <v>5</v>
          </cell>
          <cell r="D168">
            <v>2</v>
          </cell>
          <cell r="E168" t="str">
            <v>'0409</v>
          </cell>
          <cell r="F168" t="str">
            <v>MOGILEŃSKI</v>
          </cell>
          <cell r="G168" t="str">
            <v>Strzelno - obszar wiejski</v>
          </cell>
          <cell r="H168">
            <v>6222</v>
          </cell>
          <cell r="I168">
            <v>1119.96</v>
          </cell>
          <cell r="J168">
            <v>7</v>
          </cell>
        </row>
        <row r="169">
          <cell r="A169" t="str">
            <v>Strzelno - miasto</v>
          </cell>
          <cell r="B169" t="str">
            <v>'040904</v>
          </cell>
          <cell r="C169">
            <v>4</v>
          </cell>
          <cell r="D169">
            <v>1</v>
          </cell>
          <cell r="E169" t="str">
            <v>'0409</v>
          </cell>
          <cell r="F169" t="str">
            <v>MOGILEŃSKI</v>
          </cell>
          <cell r="G169" t="str">
            <v>Strzelno - miasto</v>
          </cell>
          <cell r="H169">
            <v>5899</v>
          </cell>
          <cell r="I169">
            <v>1474.75</v>
          </cell>
          <cell r="J169">
            <v>7</v>
          </cell>
        </row>
        <row r="170">
          <cell r="A170" t="str">
            <v>Mogilno</v>
          </cell>
          <cell r="B170" t="str">
            <v>'040903</v>
          </cell>
          <cell r="C170">
            <v>3</v>
          </cell>
          <cell r="D170">
            <v>0</v>
          </cell>
          <cell r="E170" t="str">
            <v>'0409</v>
          </cell>
          <cell r="F170" t="str">
            <v>MOGILEŃSKI</v>
          </cell>
          <cell r="G170" t="str">
            <v>gmina Mogilno</v>
          </cell>
          <cell r="I170">
            <v>0</v>
          </cell>
          <cell r="J170">
            <v>7</v>
          </cell>
        </row>
        <row r="171">
          <cell r="A171" t="str">
            <v>Mogilno - obszar wiejski</v>
          </cell>
          <cell r="B171" t="str">
            <v>'040903</v>
          </cell>
          <cell r="C171">
            <v>5</v>
          </cell>
          <cell r="D171">
            <v>2</v>
          </cell>
          <cell r="E171" t="str">
            <v>'0409</v>
          </cell>
          <cell r="F171" t="str">
            <v>MOGILEŃSKI</v>
          </cell>
          <cell r="G171" t="str">
            <v>Mogilno - obszar wiejski</v>
          </cell>
          <cell r="H171">
            <v>12738</v>
          </cell>
          <cell r="I171">
            <v>2292.84</v>
          </cell>
          <cell r="J171">
            <v>7</v>
          </cell>
        </row>
        <row r="172">
          <cell r="A172" t="str">
            <v>Mogilno - miasto</v>
          </cell>
          <cell r="B172" t="str">
            <v>'040903</v>
          </cell>
          <cell r="C172">
            <v>4</v>
          </cell>
          <cell r="D172">
            <v>1</v>
          </cell>
          <cell r="E172" t="str">
            <v>'0409</v>
          </cell>
          <cell r="F172" t="str">
            <v>MOGILEŃSKI</v>
          </cell>
          <cell r="G172" t="str">
            <v>Mogilno - miasto</v>
          </cell>
          <cell r="H172">
            <v>12290</v>
          </cell>
          <cell r="I172">
            <v>3072.5</v>
          </cell>
          <cell r="J172">
            <v>7</v>
          </cell>
        </row>
        <row r="173">
          <cell r="A173" t="str">
            <v>Koronowo</v>
          </cell>
          <cell r="B173" t="str">
            <v>'040304</v>
          </cell>
          <cell r="C173">
            <v>3</v>
          </cell>
          <cell r="D173">
            <v>0</v>
          </cell>
          <cell r="E173" t="str">
            <v>'0403</v>
          </cell>
          <cell r="F173" t="str">
            <v>BYDGOSKI</v>
          </cell>
          <cell r="G173" t="str">
            <v>gmina Koronowo</v>
          </cell>
          <cell r="H173">
            <v>0</v>
          </cell>
          <cell r="I173">
            <v>0</v>
          </cell>
          <cell r="J173">
            <v>8</v>
          </cell>
        </row>
        <row r="174">
          <cell r="A174" t="str">
            <v>Solec Kujawski</v>
          </cell>
          <cell r="B174" t="str">
            <v>'040308</v>
          </cell>
          <cell r="C174">
            <v>3</v>
          </cell>
          <cell r="D174">
            <v>0</v>
          </cell>
          <cell r="E174" t="str">
            <v>'0403</v>
          </cell>
          <cell r="F174" t="str">
            <v>BYDGOSKI</v>
          </cell>
          <cell r="G174" t="str">
            <v>gmina Solec Kujawski</v>
          </cell>
          <cell r="H174">
            <v>0</v>
          </cell>
          <cell r="I174">
            <v>0</v>
          </cell>
          <cell r="J174">
            <v>8</v>
          </cell>
        </row>
        <row r="175">
          <cell r="A175" t="str">
            <v>Solec Kujawski - obszar wiejski</v>
          </cell>
          <cell r="B175" t="str">
            <v>'040308</v>
          </cell>
          <cell r="C175">
            <v>5</v>
          </cell>
          <cell r="D175">
            <v>2</v>
          </cell>
          <cell r="E175" t="str">
            <v>'0403</v>
          </cell>
          <cell r="F175" t="str">
            <v>BYDGOSKI</v>
          </cell>
          <cell r="G175" t="str">
            <v>Solec Kujawski - obszar wiejski</v>
          </cell>
          <cell r="H175">
            <v>1081</v>
          </cell>
          <cell r="I175">
            <v>194.58</v>
          </cell>
          <cell r="J175">
            <v>8</v>
          </cell>
        </row>
        <row r="176">
          <cell r="A176" t="str">
            <v>Dąbrowa Chełmińska</v>
          </cell>
          <cell r="B176" t="str">
            <v>'040302</v>
          </cell>
          <cell r="C176">
            <v>2</v>
          </cell>
          <cell r="D176">
            <v>2</v>
          </cell>
          <cell r="E176" t="str">
            <v>'0403</v>
          </cell>
          <cell r="F176" t="str">
            <v>BYDGOSKI</v>
          </cell>
          <cell r="G176" t="str">
            <v>gmina Dąbrowa Chełmińska</v>
          </cell>
          <cell r="H176">
            <v>7673</v>
          </cell>
          <cell r="I176">
            <v>1381.14</v>
          </cell>
          <cell r="J176">
            <v>8</v>
          </cell>
        </row>
        <row r="177">
          <cell r="A177" t="str">
            <v>Nowa Wieś Wielka</v>
          </cell>
          <cell r="B177" t="str">
            <v>'040305</v>
          </cell>
          <cell r="C177">
            <v>2</v>
          </cell>
          <cell r="D177">
            <v>2</v>
          </cell>
          <cell r="E177" t="str">
            <v>'0403</v>
          </cell>
          <cell r="F177" t="str">
            <v>BYDGOSKI</v>
          </cell>
          <cell r="G177" t="str">
            <v>gmina Nowa Wieś Wielka</v>
          </cell>
          <cell r="H177">
            <v>9067</v>
          </cell>
          <cell r="I177">
            <v>1632.06</v>
          </cell>
          <cell r="J177">
            <v>8</v>
          </cell>
        </row>
        <row r="178">
          <cell r="A178" t="str">
            <v>Sicienko</v>
          </cell>
          <cell r="B178" t="str">
            <v>'040307</v>
          </cell>
          <cell r="C178">
            <v>2</v>
          </cell>
          <cell r="D178">
            <v>2</v>
          </cell>
          <cell r="E178" t="str">
            <v>'0403</v>
          </cell>
          <cell r="F178" t="str">
            <v>BYDGOSKI</v>
          </cell>
          <cell r="G178" t="str">
            <v>gmina Sicienko</v>
          </cell>
          <cell r="H178">
            <v>9441</v>
          </cell>
          <cell r="I178">
            <v>1699.38</v>
          </cell>
          <cell r="J178">
            <v>8</v>
          </cell>
        </row>
        <row r="179">
          <cell r="A179" t="str">
            <v>Dobrcz</v>
          </cell>
          <cell r="B179" t="str">
            <v>'040303</v>
          </cell>
          <cell r="C179">
            <v>2</v>
          </cell>
          <cell r="D179">
            <v>2</v>
          </cell>
          <cell r="E179" t="str">
            <v>'0403</v>
          </cell>
          <cell r="F179" t="str">
            <v>BYDGOSKI</v>
          </cell>
          <cell r="G179" t="str">
            <v>gmina Dobrcz</v>
          </cell>
          <cell r="H179">
            <v>9900</v>
          </cell>
          <cell r="I179">
            <v>1782</v>
          </cell>
          <cell r="J179">
            <v>8</v>
          </cell>
        </row>
        <row r="180">
          <cell r="A180" t="str">
            <v>Osielsko</v>
          </cell>
          <cell r="B180" t="str">
            <v>'040306</v>
          </cell>
          <cell r="C180">
            <v>2</v>
          </cell>
          <cell r="D180">
            <v>2</v>
          </cell>
          <cell r="E180" t="str">
            <v>'0403</v>
          </cell>
          <cell r="F180" t="str">
            <v>BYDGOSKI</v>
          </cell>
          <cell r="G180" t="str">
            <v>gmina Osielsko</v>
          </cell>
          <cell r="H180">
            <v>11284</v>
          </cell>
          <cell r="I180">
            <v>2031.12</v>
          </cell>
          <cell r="J180">
            <v>8</v>
          </cell>
        </row>
        <row r="181">
          <cell r="A181" t="str">
            <v>Białe Błota</v>
          </cell>
          <cell r="B181" t="str">
            <v>'040301</v>
          </cell>
          <cell r="C181">
            <v>2</v>
          </cell>
          <cell r="D181">
            <v>2</v>
          </cell>
          <cell r="E181" t="str">
            <v>'0403</v>
          </cell>
          <cell r="F181" t="str">
            <v>BYDGOSKI</v>
          </cell>
          <cell r="G181" t="str">
            <v>gmina Białe Błota</v>
          </cell>
          <cell r="H181">
            <v>17102</v>
          </cell>
          <cell r="I181">
            <v>3078.36</v>
          </cell>
          <cell r="J181">
            <v>8</v>
          </cell>
        </row>
        <row r="182">
          <cell r="A182" t="str">
            <v>Solec Kujawski - miasto</v>
          </cell>
          <cell r="B182" t="str">
            <v>'040308</v>
          </cell>
          <cell r="C182">
            <v>4</v>
          </cell>
          <cell r="D182">
            <v>1</v>
          </cell>
          <cell r="E182" t="str">
            <v>'0403</v>
          </cell>
          <cell r="F182" t="str">
            <v>BYDGOSKI</v>
          </cell>
          <cell r="G182" t="str">
            <v>Solec Kujawski - miasto</v>
          </cell>
          <cell r="H182">
            <v>15328</v>
          </cell>
          <cell r="I182">
            <v>3832</v>
          </cell>
          <cell r="J182">
            <v>8</v>
          </cell>
        </row>
        <row r="183">
          <cell r="A183" t="str">
            <v>miasto Bydgoszcz</v>
          </cell>
          <cell r="B183" t="str">
            <v>'046101</v>
          </cell>
          <cell r="C183">
            <v>1</v>
          </cell>
          <cell r="D183">
            <v>1</v>
          </cell>
          <cell r="E183" t="str">
            <v>'0461</v>
          </cell>
          <cell r="F183" t="str">
            <v>BYDGOSZCZ</v>
          </cell>
          <cell r="G183" t="str">
            <v>Bydgoszcz</v>
          </cell>
          <cell r="H183">
            <v>356177</v>
          </cell>
          <cell r="I183">
            <v>117538.41</v>
          </cell>
          <cell r="J183">
            <v>8</v>
          </cell>
        </row>
        <row r="184">
          <cell r="A184" t="str">
            <v>Gniewkowo</v>
          </cell>
          <cell r="B184" t="str">
            <v>'040703</v>
          </cell>
          <cell r="C184">
            <v>3</v>
          </cell>
          <cell r="D184">
            <v>0</v>
          </cell>
          <cell r="E184" t="str">
            <v>'0407</v>
          </cell>
          <cell r="F184" t="str">
            <v>INOWROCŁAWSKI</v>
          </cell>
          <cell r="G184" t="str">
            <v>gmina Gniewkowo</v>
          </cell>
          <cell r="I184">
            <v>0</v>
          </cell>
          <cell r="J184">
            <v>8</v>
          </cell>
        </row>
        <row r="185">
          <cell r="A185" t="str">
            <v>Rojewo</v>
          </cell>
          <cell r="B185" t="str">
            <v>'040708</v>
          </cell>
          <cell r="C185">
            <v>2</v>
          </cell>
          <cell r="D185">
            <v>2</v>
          </cell>
          <cell r="E185" t="str">
            <v>'0407</v>
          </cell>
          <cell r="F185" t="str">
            <v>INOWROCŁAWSKI</v>
          </cell>
          <cell r="G185" t="str">
            <v>gmina Rojewo</v>
          </cell>
          <cell r="H185">
            <v>4719</v>
          </cell>
          <cell r="I185">
            <v>849.42</v>
          </cell>
          <cell r="J185">
            <v>8</v>
          </cell>
        </row>
        <row r="186">
          <cell r="A186" t="str">
            <v>Gniewkowo - obszar wiejski</v>
          </cell>
          <cell r="B186" t="str">
            <v>'040703</v>
          </cell>
          <cell r="C186">
            <v>5</v>
          </cell>
          <cell r="D186">
            <v>2</v>
          </cell>
          <cell r="E186" t="str">
            <v>'0407</v>
          </cell>
          <cell r="F186" t="str">
            <v>INOWROCŁAWSKI</v>
          </cell>
          <cell r="G186" t="str">
            <v>Gniewkowo - obszar wiejski</v>
          </cell>
          <cell r="H186">
            <v>7545</v>
          </cell>
          <cell r="I186">
            <v>1358.1</v>
          </cell>
          <cell r="J186">
            <v>8</v>
          </cell>
        </row>
        <row r="187">
          <cell r="A187" t="str">
            <v>Gniewkowo - miasto</v>
          </cell>
          <cell r="B187" t="str">
            <v>'040703</v>
          </cell>
          <cell r="C187">
            <v>4</v>
          </cell>
          <cell r="D187">
            <v>1</v>
          </cell>
          <cell r="E187" t="str">
            <v>'0407</v>
          </cell>
          <cell r="F187" t="str">
            <v>INOWROCŁAWSKI</v>
          </cell>
          <cell r="G187" t="str">
            <v>Gniewkowo - miasto</v>
          </cell>
          <cell r="H187">
            <v>7182</v>
          </cell>
          <cell r="I187">
            <v>1795.5</v>
          </cell>
          <cell r="J187">
            <v>8</v>
          </cell>
        </row>
        <row r="188">
          <cell r="A188" t="str">
            <v>Pakość</v>
          </cell>
          <cell r="B188" t="str">
            <v>'040707</v>
          </cell>
          <cell r="C188">
            <v>3</v>
          </cell>
          <cell r="D188">
            <v>0</v>
          </cell>
          <cell r="E188" t="str">
            <v>'0407</v>
          </cell>
          <cell r="F188" t="str">
            <v>INOWROCŁAWSKI</v>
          </cell>
          <cell r="G188" t="str">
            <v>gmina Pakość</v>
          </cell>
          <cell r="I188">
            <v>0</v>
          </cell>
          <cell r="J188">
            <v>8</v>
          </cell>
        </row>
        <row r="189">
          <cell r="A189" t="str">
            <v>Pakość - obszar wiejski</v>
          </cell>
          <cell r="B189" t="str">
            <v>'040707</v>
          </cell>
          <cell r="C189">
            <v>5</v>
          </cell>
          <cell r="D189">
            <v>2</v>
          </cell>
          <cell r="E189" t="str">
            <v>'0407</v>
          </cell>
          <cell r="F189" t="str">
            <v>INOWROCŁAWSKI</v>
          </cell>
          <cell r="G189" t="str">
            <v>Pakość - obszar wiejski</v>
          </cell>
          <cell r="H189">
            <v>4124</v>
          </cell>
          <cell r="I189">
            <v>742.32</v>
          </cell>
          <cell r="J189">
            <v>8</v>
          </cell>
        </row>
        <row r="190">
          <cell r="A190" t="str">
            <v>Pakość - miasto</v>
          </cell>
          <cell r="B190" t="str">
            <v>'040707</v>
          </cell>
          <cell r="C190">
            <v>4</v>
          </cell>
          <cell r="D190">
            <v>1</v>
          </cell>
          <cell r="E190" t="str">
            <v>'0407</v>
          </cell>
          <cell r="F190" t="str">
            <v>INOWROCŁAWSKI</v>
          </cell>
          <cell r="G190" t="str">
            <v>Pakość - miasto</v>
          </cell>
          <cell r="H190">
            <v>5774</v>
          </cell>
          <cell r="I190">
            <v>1443.5</v>
          </cell>
          <cell r="J190">
            <v>8</v>
          </cell>
        </row>
        <row r="191">
          <cell r="A191" t="str">
            <v>Złotniki Kujawskie</v>
          </cell>
          <cell r="B191" t="str">
            <v>'040709</v>
          </cell>
          <cell r="C191">
            <v>2</v>
          </cell>
          <cell r="D191">
            <v>2</v>
          </cell>
          <cell r="E191" t="str">
            <v>'0407</v>
          </cell>
          <cell r="F191" t="str">
            <v>INOWROCŁAWSKI</v>
          </cell>
          <cell r="G191" t="str">
            <v>gmina Złotniki Kujawskie</v>
          </cell>
          <cell r="H191">
            <v>9094</v>
          </cell>
          <cell r="I191">
            <v>1636.92</v>
          </cell>
          <cell r="J191">
            <v>8</v>
          </cell>
        </row>
        <row r="192">
          <cell r="A192" t="str">
            <v>Dąbrowa</v>
          </cell>
          <cell r="B192" t="str">
            <v>'040901</v>
          </cell>
          <cell r="C192">
            <v>2</v>
          </cell>
          <cell r="D192">
            <v>2</v>
          </cell>
          <cell r="E192" t="str">
            <v>'0409</v>
          </cell>
          <cell r="F192" t="str">
            <v>MOGILEŃSKI</v>
          </cell>
          <cell r="G192" t="str">
            <v>gmina Dąbrowa</v>
          </cell>
          <cell r="H192">
            <v>4755</v>
          </cell>
          <cell r="I192">
            <v>855.9</v>
          </cell>
          <cell r="J192">
            <v>8</v>
          </cell>
        </row>
        <row r="193">
          <cell r="A193" t="str">
            <v>Kcynia</v>
          </cell>
          <cell r="B193" t="str">
            <v>'041001</v>
          </cell>
          <cell r="C193">
            <v>3</v>
          </cell>
          <cell r="D193">
            <v>0</v>
          </cell>
          <cell r="E193" t="str">
            <v>'0410</v>
          </cell>
          <cell r="F193" t="str">
            <v>NAKIELSKI</v>
          </cell>
          <cell r="G193" t="str">
            <v>gmina Kcynia</v>
          </cell>
          <cell r="I193">
            <v>0</v>
          </cell>
          <cell r="J193">
            <v>8</v>
          </cell>
        </row>
        <row r="194">
          <cell r="A194" t="str">
            <v>Mrocza</v>
          </cell>
          <cell r="B194" t="str">
            <v>'041002</v>
          </cell>
          <cell r="C194">
            <v>3</v>
          </cell>
          <cell r="D194">
            <v>0</v>
          </cell>
          <cell r="E194" t="str">
            <v>'0410</v>
          </cell>
          <cell r="F194" t="str">
            <v>NAKIELSKI</v>
          </cell>
          <cell r="G194" t="str">
            <v>gmina Mrocza</v>
          </cell>
          <cell r="I194">
            <v>0</v>
          </cell>
          <cell r="J194">
            <v>8</v>
          </cell>
        </row>
        <row r="195">
          <cell r="A195" t="str">
            <v>Nakło nad Notecią</v>
          </cell>
          <cell r="B195" t="str">
            <v>'041003</v>
          </cell>
          <cell r="C195">
            <v>3</v>
          </cell>
          <cell r="D195">
            <v>0</v>
          </cell>
          <cell r="E195" t="str">
            <v>'0410</v>
          </cell>
          <cell r="F195" t="str">
            <v>NAKIELSKI</v>
          </cell>
          <cell r="G195" t="str">
            <v>gmina Nakło nad Notecią</v>
          </cell>
          <cell r="I195">
            <v>0</v>
          </cell>
          <cell r="J195">
            <v>8</v>
          </cell>
        </row>
        <row r="196">
          <cell r="A196" t="str">
            <v>Szubin</v>
          </cell>
          <cell r="B196" t="str">
            <v>'041005</v>
          </cell>
          <cell r="C196">
            <v>3</v>
          </cell>
          <cell r="D196">
            <v>0</v>
          </cell>
          <cell r="E196" t="str">
            <v>'0410</v>
          </cell>
          <cell r="F196" t="str">
            <v>NAKIELSKI</v>
          </cell>
          <cell r="G196" t="str">
            <v>gmina Szubin</v>
          </cell>
          <cell r="I196">
            <v>0</v>
          </cell>
          <cell r="J196">
            <v>8</v>
          </cell>
        </row>
        <row r="197">
          <cell r="A197" t="str">
            <v>Mrocza - obszar wiejski</v>
          </cell>
          <cell r="B197" t="str">
            <v>'041002</v>
          </cell>
          <cell r="C197">
            <v>5</v>
          </cell>
          <cell r="D197">
            <v>2</v>
          </cell>
          <cell r="E197" t="str">
            <v>'0410</v>
          </cell>
          <cell r="F197" t="str">
            <v>NAKIELSKI</v>
          </cell>
          <cell r="G197" t="str">
            <v>Mrocza - obszar wiejski</v>
          </cell>
          <cell r="H197">
            <v>4928</v>
          </cell>
          <cell r="I197">
            <v>887.04</v>
          </cell>
          <cell r="J197">
            <v>8</v>
          </cell>
        </row>
        <row r="198">
          <cell r="A198" t="str">
            <v>Mrocza - miasto</v>
          </cell>
          <cell r="B198" t="str">
            <v>'041002</v>
          </cell>
          <cell r="C198">
            <v>4</v>
          </cell>
          <cell r="D198">
            <v>1</v>
          </cell>
          <cell r="E198" t="str">
            <v>'0410</v>
          </cell>
          <cell r="F198" t="str">
            <v>NAKIELSKI</v>
          </cell>
          <cell r="G198" t="str">
            <v>Mrocza - miasto</v>
          </cell>
          <cell r="H198">
            <v>4368</v>
          </cell>
          <cell r="I198">
            <v>1092</v>
          </cell>
          <cell r="J198">
            <v>8</v>
          </cell>
        </row>
        <row r="199">
          <cell r="A199" t="str">
            <v>Kcynia - miasto</v>
          </cell>
          <cell r="B199" t="str">
            <v>'041001</v>
          </cell>
          <cell r="C199">
            <v>4</v>
          </cell>
          <cell r="D199">
            <v>1</v>
          </cell>
          <cell r="E199" t="str">
            <v>'0410</v>
          </cell>
          <cell r="F199" t="str">
            <v>NAKIELSKI</v>
          </cell>
          <cell r="G199" t="str">
            <v>Kcynia - miasto</v>
          </cell>
          <cell r="H199">
            <v>4702</v>
          </cell>
          <cell r="I199">
            <v>1175.5</v>
          </cell>
          <cell r="J199">
            <v>8</v>
          </cell>
        </row>
        <row r="200">
          <cell r="A200" t="str">
            <v>Sadki</v>
          </cell>
          <cell r="B200" t="str">
            <v>'041004</v>
          </cell>
          <cell r="C200">
            <v>2</v>
          </cell>
          <cell r="D200">
            <v>2</v>
          </cell>
          <cell r="E200" t="str">
            <v>'0410</v>
          </cell>
          <cell r="F200" t="str">
            <v>NAKIELSKI</v>
          </cell>
          <cell r="G200" t="str">
            <v>gmina Sadki</v>
          </cell>
          <cell r="H200">
            <v>7150</v>
          </cell>
          <cell r="I200">
            <v>1287</v>
          </cell>
          <cell r="J200">
            <v>8</v>
          </cell>
        </row>
        <row r="201">
          <cell r="A201" t="str">
            <v>Kcynia - obszar wiejski</v>
          </cell>
          <cell r="B201" t="str">
            <v>'041001</v>
          </cell>
          <cell r="C201">
            <v>5</v>
          </cell>
          <cell r="D201">
            <v>2</v>
          </cell>
          <cell r="E201" t="str">
            <v>'0410</v>
          </cell>
          <cell r="F201" t="str">
            <v>NAKIELSKI</v>
          </cell>
          <cell r="G201" t="str">
            <v>Kcynia - obszar wiejski</v>
          </cell>
          <cell r="H201">
            <v>8938</v>
          </cell>
          <cell r="I201">
            <v>1608.84</v>
          </cell>
          <cell r="J201">
            <v>8</v>
          </cell>
        </row>
        <row r="202">
          <cell r="A202" t="str">
            <v>Nakło nad Notecią - obszar wiejski</v>
          </cell>
          <cell r="B202" t="str">
            <v>'041003</v>
          </cell>
          <cell r="C202">
            <v>5</v>
          </cell>
          <cell r="D202">
            <v>2</v>
          </cell>
          <cell r="E202" t="str">
            <v>'0410</v>
          </cell>
          <cell r="F202" t="str">
            <v>NAKIELSKI</v>
          </cell>
          <cell r="G202" t="str">
            <v>Nakło nad Notecią - obszar wiejski</v>
          </cell>
          <cell r="H202">
            <v>12921</v>
          </cell>
          <cell r="I202">
            <v>2325.7800000000002</v>
          </cell>
          <cell r="J202">
            <v>8</v>
          </cell>
        </row>
        <row r="203">
          <cell r="A203" t="str">
            <v>Szubin - miasto</v>
          </cell>
          <cell r="B203" t="str">
            <v>'041005</v>
          </cell>
          <cell r="C203">
            <v>4</v>
          </cell>
          <cell r="D203">
            <v>1</v>
          </cell>
          <cell r="E203" t="str">
            <v>'0410</v>
          </cell>
          <cell r="F203" t="str">
            <v>NAKIELSKI</v>
          </cell>
          <cell r="G203" t="str">
            <v>Szubin - miasto</v>
          </cell>
          <cell r="H203">
            <v>9333</v>
          </cell>
          <cell r="I203">
            <v>2333.25</v>
          </cell>
          <cell r="J203">
            <v>8</v>
          </cell>
        </row>
        <row r="204">
          <cell r="A204" t="str">
            <v>Szubin - obszar wiejski</v>
          </cell>
          <cell r="B204" t="str">
            <v>'041005</v>
          </cell>
          <cell r="C204">
            <v>5</v>
          </cell>
          <cell r="D204">
            <v>2</v>
          </cell>
          <cell r="E204" t="str">
            <v>'0410</v>
          </cell>
          <cell r="F204" t="str">
            <v>NAKIELSKI</v>
          </cell>
          <cell r="G204" t="str">
            <v>Szubin - obszar wiejski</v>
          </cell>
          <cell r="H204">
            <v>14049</v>
          </cell>
          <cell r="I204">
            <v>2528.8200000000002</v>
          </cell>
          <cell r="J204">
            <v>8</v>
          </cell>
        </row>
        <row r="205">
          <cell r="A205" t="str">
            <v>Nakło nad Notecią - miasto</v>
          </cell>
          <cell r="B205" t="str">
            <v>'041003</v>
          </cell>
          <cell r="C205">
            <v>4</v>
          </cell>
          <cell r="D205">
            <v>1</v>
          </cell>
          <cell r="E205" t="str">
            <v>'0410</v>
          </cell>
          <cell r="F205" t="str">
            <v>NAKIELSKI</v>
          </cell>
          <cell r="G205" t="str">
            <v>Nakło nad Notecią - miasto</v>
          </cell>
          <cell r="H205">
            <v>19148</v>
          </cell>
          <cell r="I205">
            <v>4787</v>
          </cell>
          <cell r="J205">
            <v>8</v>
          </cell>
        </row>
        <row r="206">
          <cell r="A206" t="str">
            <v>Zławieś Wielka</v>
          </cell>
          <cell r="B206" t="str">
            <v>'041509</v>
          </cell>
          <cell r="C206">
            <v>2</v>
          </cell>
          <cell r="D206">
            <v>2</v>
          </cell>
          <cell r="E206" t="str">
            <v>'0415</v>
          </cell>
          <cell r="F206" t="str">
            <v>TORUŃSKI</v>
          </cell>
          <cell r="G206" t="str">
            <v>gmina Zławieś Wielka</v>
          </cell>
          <cell r="H206">
            <v>12380</v>
          </cell>
          <cell r="I206">
            <v>2228.4</v>
          </cell>
          <cell r="J206">
            <v>8</v>
          </cell>
        </row>
        <row r="207">
          <cell r="A207" t="str">
            <v>Barcin</v>
          </cell>
          <cell r="B207" t="str">
            <v>'041901</v>
          </cell>
          <cell r="C207">
            <v>3</v>
          </cell>
          <cell r="D207">
            <v>0</v>
          </cell>
          <cell r="E207" t="str">
            <v>'0419</v>
          </cell>
          <cell r="F207" t="str">
            <v>ŻNIŃSKI</v>
          </cell>
          <cell r="G207" t="str">
            <v>gmina Barcin</v>
          </cell>
          <cell r="I207">
            <v>0</v>
          </cell>
          <cell r="J207">
            <v>8</v>
          </cell>
        </row>
        <row r="208">
          <cell r="A208" t="str">
            <v>Janowiec Wielkopolski</v>
          </cell>
          <cell r="B208" t="str">
            <v>'041903</v>
          </cell>
          <cell r="C208">
            <v>3</v>
          </cell>
          <cell r="D208">
            <v>0</v>
          </cell>
          <cell r="E208" t="str">
            <v>'0419</v>
          </cell>
          <cell r="F208" t="str">
            <v>ŻNIŃSKI</v>
          </cell>
          <cell r="G208" t="str">
            <v>gmina Janowiec Wielkopolski</v>
          </cell>
          <cell r="I208">
            <v>0</v>
          </cell>
          <cell r="J208">
            <v>8</v>
          </cell>
        </row>
        <row r="209">
          <cell r="A209" t="str">
            <v>Łabiszyn</v>
          </cell>
          <cell r="B209" t="str">
            <v>'041904</v>
          </cell>
          <cell r="C209">
            <v>3</v>
          </cell>
          <cell r="D209">
            <v>0</v>
          </cell>
          <cell r="E209" t="str">
            <v>'0419</v>
          </cell>
          <cell r="F209" t="str">
            <v>ŻNIŃSKI</v>
          </cell>
          <cell r="G209" t="str">
            <v>gmina Łabiszyn</v>
          </cell>
          <cell r="I209">
            <v>0</v>
          </cell>
          <cell r="J209">
            <v>8</v>
          </cell>
        </row>
        <row r="210">
          <cell r="A210" t="str">
            <v>Żnin</v>
          </cell>
          <cell r="B210" t="str">
            <v>'041906</v>
          </cell>
          <cell r="C210">
            <v>3</v>
          </cell>
          <cell r="D210">
            <v>0</v>
          </cell>
          <cell r="E210" t="str">
            <v>'0419</v>
          </cell>
          <cell r="F210" t="str">
            <v>ŻNIŃSKI</v>
          </cell>
          <cell r="G210" t="str">
            <v>gmina Żnin</v>
          </cell>
          <cell r="I210">
            <v>0</v>
          </cell>
          <cell r="J210">
            <v>8</v>
          </cell>
        </row>
        <row r="211">
          <cell r="A211" t="str">
            <v>Łabiszyn - obszar wiejski</v>
          </cell>
          <cell r="B211" t="str">
            <v>'041904</v>
          </cell>
          <cell r="C211">
            <v>5</v>
          </cell>
          <cell r="D211">
            <v>2</v>
          </cell>
          <cell r="E211" t="str">
            <v>'0419</v>
          </cell>
          <cell r="F211" t="str">
            <v>ŻNIŃSKI</v>
          </cell>
          <cell r="G211" t="str">
            <v>Łabiszyn - obszar wiejski</v>
          </cell>
          <cell r="H211">
            <v>5102</v>
          </cell>
          <cell r="I211">
            <v>918.36</v>
          </cell>
          <cell r="J211">
            <v>8</v>
          </cell>
        </row>
        <row r="212">
          <cell r="A212" t="str">
            <v>Janowiec Wielkopolski - obszar wiejski</v>
          </cell>
          <cell r="B212" t="str">
            <v>'041903</v>
          </cell>
          <cell r="C212">
            <v>5</v>
          </cell>
          <cell r="D212">
            <v>2</v>
          </cell>
          <cell r="E212" t="str">
            <v>'0419</v>
          </cell>
          <cell r="F212" t="str">
            <v>ŻNIŃSKI</v>
          </cell>
          <cell r="G212" t="str">
            <v>Janowiec Wielkopolski - obszar wiejski</v>
          </cell>
          <cell r="H212">
            <v>5196</v>
          </cell>
          <cell r="I212">
            <v>935.28</v>
          </cell>
          <cell r="J212">
            <v>8</v>
          </cell>
        </row>
        <row r="213">
          <cell r="A213" t="str">
            <v>Gąsawa</v>
          </cell>
          <cell r="B213" t="str">
            <v>'041902</v>
          </cell>
          <cell r="C213">
            <v>2</v>
          </cell>
          <cell r="D213">
            <v>2</v>
          </cell>
          <cell r="E213" t="str">
            <v>'0419</v>
          </cell>
          <cell r="F213" t="str">
            <v>ŻNIŃSKI</v>
          </cell>
          <cell r="G213" t="str">
            <v>gmina Gąsawa</v>
          </cell>
          <cell r="H213">
            <v>5282</v>
          </cell>
          <cell r="I213">
            <v>950.76</v>
          </cell>
          <cell r="J213">
            <v>8</v>
          </cell>
        </row>
        <row r="214">
          <cell r="A214" t="str">
            <v>Janowiec Wielkopolski - miasto</v>
          </cell>
          <cell r="B214" t="str">
            <v>'041903</v>
          </cell>
          <cell r="C214">
            <v>4</v>
          </cell>
          <cell r="D214">
            <v>1</v>
          </cell>
          <cell r="E214" t="str">
            <v>'0419</v>
          </cell>
          <cell r="F214" t="str">
            <v>ŻNIŃSKI</v>
          </cell>
          <cell r="G214" t="str">
            <v>Janowiec Wielkopolski - miasto</v>
          </cell>
          <cell r="H214">
            <v>4069</v>
          </cell>
          <cell r="I214">
            <v>1017.25</v>
          </cell>
          <cell r="J214">
            <v>8</v>
          </cell>
        </row>
        <row r="215">
          <cell r="A215" t="str">
            <v>Łabiszyn - miasto</v>
          </cell>
          <cell r="B215" t="str">
            <v>'041904</v>
          </cell>
          <cell r="C215">
            <v>4</v>
          </cell>
          <cell r="D215">
            <v>1</v>
          </cell>
          <cell r="E215" t="str">
            <v>'0419</v>
          </cell>
          <cell r="F215" t="str">
            <v>ŻNIŃSKI</v>
          </cell>
          <cell r="G215" t="str">
            <v>Łabiszyn - miasto</v>
          </cell>
          <cell r="H215">
            <v>4452</v>
          </cell>
          <cell r="I215">
            <v>1113</v>
          </cell>
          <cell r="J215">
            <v>8</v>
          </cell>
        </row>
        <row r="216">
          <cell r="A216" t="str">
            <v>Rogowo</v>
          </cell>
          <cell r="B216" t="str">
            <v>'041905</v>
          </cell>
          <cell r="C216">
            <v>2</v>
          </cell>
          <cell r="D216">
            <v>2</v>
          </cell>
          <cell r="E216" t="str">
            <v>'0419</v>
          </cell>
          <cell r="F216" t="str">
            <v>ŻNIŃSKI</v>
          </cell>
          <cell r="G216" t="str">
            <v>gmina Rogowo</v>
          </cell>
          <cell r="H216">
            <v>6954</v>
          </cell>
          <cell r="I216">
            <v>1251.72</v>
          </cell>
          <cell r="J216">
            <v>8</v>
          </cell>
        </row>
        <row r="217">
          <cell r="A217" t="str">
            <v>Barcin - obszar wiejski</v>
          </cell>
          <cell r="B217" t="str">
            <v>'041901</v>
          </cell>
          <cell r="C217">
            <v>5</v>
          </cell>
          <cell r="D217">
            <v>2</v>
          </cell>
          <cell r="E217" t="str">
            <v>'0419</v>
          </cell>
          <cell r="F217" t="str">
            <v>ŻNIŃSKI</v>
          </cell>
          <cell r="G217" t="str">
            <v>Barcin - obszar wiejski</v>
          </cell>
          <cell r="H217">
            <v>7107</v>
          </cell>
          <cell r="I217">
            <v>1279.26</v>
          </cell>
          <cell r="J217">
            <v>8</v>
          </cell>
        </row>
        <row r="218">
          <cell r="A218" t="str">
            <v>Żnin - obszar wiejski</v>
          </cell>
          <cell r="B218" t="str">
            <v>'041906</v>
          </cell>
          <cell r="C218">
            <v>5</v>
          </cell>
          <cell r="D218">
            <v>2</v>
          </cell>
          <cell r="E218" t="str">
            <v>'0419</v>
          </cell>
          <cell r="F218" t="str">
            <v>ŻNIŃSKI</v>
          </cell>
          <cell r="G218" t="str">
            <v>Żnin - obszar wiejski</v>
          </cell>
          <cell r="H218">
            <v>10195</v>
          </cell>
          <cell r="I218">
            <v>1835.1</v>
          </cell>
          <cell r="J218">
            <v>8</v>
          </cell>
        </row>
        <row r="219">
          <cell r="A219" t="str">
            <v>Barcin - miasto</v>
          </cell>
          <cell r="B219" t="str">
            <v>'041901</v>
          </cell>
          <cell r="C219">
            <v>4</v>
          </cell>
          <cell r="D219">
            <v>1</v>
          </cell>
          <cell r="E219" t="str">
            <v>'0419</v>
          </cell>
          <cell r="F219" t="str">
            <v>ŻNIŃSKI</v>
          </cell>
          <cell r="G219" t="str">
            <v>Barcin - miasto</v>
          </cell>
          <cell r="H219">
            <v>7702</v>
          </cell>
          <cell r="I219">
            <v>1925.5</v>
          </cell>
          <cell r="J219">
            <v>8</v>
          </cell>
        </row>
        <row r="220">
          <cell r="A220" t="str">
            <v>Żnin - miasto</v>
          </cell>
          <cell r="B220" t="str">
            <v>'041906</v>
          </cell>
          <cell r="C220">
            <v>4</v>
          </cell>
          <cell r="D220">
            <v>1</v>
          </cell>
          <cell r="E220" t="str">
            <v>'0419</v>
          </cell>
          <cell r="F220" t="str">
            <v>ŻNIŃSKI</v>
          </cell>
          <cell r="G220" t="str">
            <v>Żnin - miasto</v>
          </cell>
          <cell r="H220">
            <v>14020</v>
          </cell>
          <cell r="I220">
            <v>3505</v>
          </cell>
          <cell r="J220">
            <v>8</v>
          </cell>
        </row>
      </sheetData>
      <sheetData sheetId="8"/>
      <sheetData sheetId="9"/>
      <sheetData sheetId="1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35"/>
  <sheetViews>
    <sheetView topLeftCell="E1" zoomScale="140" zoomScaleNormal="140" workbookViewId="0">
      <selection activeCell="I5" sqref="I5"/>
    </sheetView>
  </sheetViews>
  <sheetFormatPr defaultRowHeight="12.75" x14ac:dyDescent="0.2"/>
  <cols>
    <col min="1" max="2" width="9.140625" style="74"/>
    <col min="3" max="3" width="66.5703125" style="74" customWidth="1"/>
    <col min="4" max="5" width="9.140625" style="74"/>
    <col min="6" max="6" width="7.5703125" style="74" customWidth="1"/>
    <col min="7" max="7" width="32" style="74" customWidth="1"/>
    <col min="8" max="8" width="9.140625" style="74"/>
    <col min="9" max="9" width="34.7109375" style="74" customWidth="1"/>
    <col min="10" max="16384" width="9.140625" style="74"/>
  </cols>
  <sheetData>
    <row r="2" spans="2:9" ht="15" x14ac:dyDescent="0.25">
      <c r="B2" s="73" t="s">
        <v>243</v>
      </c>
      <c r="F2" s="475" t="s">
        <v>244</v>
      </c>
      <c r="G2" s="475"/>
      <c r="H2" s="476" t="s">
        <v>245</v>
      </c>
      <c r="I2" s="476"/>
    </row>
    <row r="3" spans="2:9" ht="45" x14ac:dyDescent="0.2">
      <c r="B3" s="75" t="s">
        <v>246</v>
      </c>
      <c r="C3" s="76" t="s">
        <v>247</v>
      </c>
      <c r="F3" s="77" t="s">
        <v>248</v>
      </c>
      <c r="G3" s="78" t="s">
        <v>249</v>
      </c>
      <c r="H3" s="77" t="s">
        <v>236</v>
      </c>
      <c r="I3" s="78" t="s">
        <v>250</v>
      </c>
    </row>
    <row r="4" spans="2:9" ht="45" x14ac:dyDescent="0.2">
      <c r="B4" s="75" t="s">
        <v>251</v>
      </c>
      <c r="C4" s="76" t="s">
        <v>252</v>
      </c>
      <c r="F4" s="477" t="s">
        <v>253</v>
      </c>
      <c r="G4" s="478" t="s">
        <v>254</v>
      </c>
      <c r="H4" s="79" t="s">
        <v>236</v>
      </c>
      <c r="I4" s="80" t="s">
        <v>250</v>
      </c>
    </row>
    <row r="5" spans="2:9" ht="22.5" x14ac:dyDescent="0.2">
      <c r="B5" s="75" t="s">
        <v>236</v>
      </c>
      <c r="C5" s="76" t="s">
        <v>250</v>
      </c>
      <c r="D5" s="74" t="s">
        <v>236</v>
      </c>
      <c r="F5" s="477"/>
      <c r="G5" s="478"/>
      <c r="H5" s="79" t="s">
        <v>239</v>
      </c>
      <c r="I5" s="80" t="s">
        <v>255</v>
      </c>
    </row>
    <row r="6" spans="2:9" ht="33.75" x14ac:dyDescent="0.2">
      <c r="B6" s="75" t="s">
        <v>256</v>
      </c>
      <c r="C6" s="76" t="s">
        <v>257</v>
      </c>
      <c r="F6" s="477"/>
      <c r="G6" s="478"/>
      <c r="H6" s="79" t="s">
        <v>258</v>
      </c>
      <c r="I6" s="80" t="s">
        <v>259</v>
      </c>
    </row>
    <row r="7" spans="2:9" ht="33.75" x14ac:dyDescent="0.2">
      <c r="B7" s="75" t="s">
        <v>239</v>
      </c>
      <c r="C7" s="76" t="s">
        <v>255</v>
      </c>
      <c r="F7" s="81" t="s">
        <v>260</v>
      </c>
      <c r="G7" s="82" t="s">
        <v>261</v>
      </c>
      <c r="H7" s="81" t="s">
        <v>237</v>
      </c>
      <c r="I7" s="82" t="s">
        <v>262</v>
      </c>
    </row>
    <row r="8" spans="2:9" ht="56.25" x14ac:dyDescent="0.2">
      <c r="B8" s="75" t="s">
        <v>263</v>
      </c>
      <c r="C8" s="76" t="s">
        <v>264</v>
      </c>
      <c r="F8" s="83" t="s">
        <v>238</v>
      </c>
      <c r="G8" s="84" t="s">
        <v>265</v>
      </c>
      <c r="H8" s="83" t="s">
        <v>238</v>
      </c>
      <c r="I8" s="84" t="s">
        <v>266</v>
      </c>
    </row>
    <row r="9" spans="2:9" x14ac:dyDescent="0.2">
      <c r="B9" s="75" t="s">
        <v>267</v>
      </c>
      <c r="C9" s="76" t="s">
        <v>268</v>
      </c>
      <c r="F9" s="85"/>
      <c r="H9" s="85"/>
    </row>
    <row r="10" spans="2:9" x14ac:dyDescent="0.2">
      <c r="B10" s="75" t="s">
        <v>269</v>
      </c>
      <c r="C10" s="76" t="s">
        <v>270</v>
      </c>
      <c r="F10" s="85"/>
      <c r="H10" s="85"/>
    </row>
    <row r="11" spans="2:9" x14ac:dyDescent="0.2">
      <c r="B11" s="75" t="s">
        <v>271</v>
      </c>
      <c r="C11" s="76" t="s">
        <v>272</v>
      </c>
      <c r="F11" s="85"/>
      <c r="H11" s="85"/>
    </row>
    <row r="12" spans="2:9" ht="22.5" x14ac:dyDescent="0.2">
      <c r="B12" s="75" t="s">
        <v>273</v>
      </c>
      <c r="C12" s="76" t="s">
        <v>274</v>
      </c>
      <c r="F12" s="85"/>
      <c r="H12" s="85"/>
    </row>
    <row r="13" spans="2:9" ht="22.5" x14ac:dyDescent="0.2">
      <c r="B13" s="75" t="s">
        <v>258</v>
      </c>
      <c r="C13" s="76" t="s">
        <v>259</v>
      </c>
      <c r="F13" s="85"/>
      <c r="H13" s="85"/>
    </row>
    <row r="14" spans="2:9" ht="22.5" x14ac:dyDescent="0.2">
      <c r="B14" s="75" t="s">
        <v>237</v>
      </c>
      <c r="C14" s="76" t="s">
        <v>262</v>
      </c>
      <c r="F14" s="85"/>
      <c r="H14" s="85"/>
    </row>
    <row r="15" spans="2:9" ht="22.5" x14ac:dyDescent="0.2">
      <c r="B15" s="75" t="s">
        <v>240</v>
      </c>
      <c r="C15" s="76" t="s">
        <v>275</v>
      </c>
      <c r="F15" s="85"/>
      <c r="H15" s="85"/>
    </row>
    <row r="16" spans="2:9" x14ac:dyDescent="0.2">
      <c r="B16" s="86" t="s">
        <v>276</v>
      </c>
      <c r="C16" s="87" t="s">
        <v>277</v>
      </c>
      <c r="F16" s="85"/>
      <c r="H16" s="85"/>
    </row>
    <row r="17" spans="2:8" ht="22.5" x14ac:dyDescent="0.2">
      <c r="B17" s="86" t="s">
        <v>278</v>
      </c>
      <c r="C17" s="87" t="s">
        <v>279</v>
      </c>
      <c r="F17" s="85"/>
      <c r="H17" s="85"/>
    </row>
    <row r="18" spans="2:8" ht="22.5" x14ac:dyDescent="0.2">
      <c r="B18" s="86" t="s">
        <v>280</v>
      </c>
      <c r="C18" s="87" t="s">
        <v>281</v>
      </c>
      <c r="F18" s="85"/>
      <c r="H18" s="85"/>
    </row>
    <row r="19" spans="2:8" ht="22.5" x14ac:dyDescent="0.2">
      <c r="B19" s="86" t="s">
        <v>282</v>
      </c>
      <c r="C19" s="87" t="s">
        <v>283</v>
      </c>
      <c r="F19" s="85"/>
      <c r="H19" s="85"/>
    </row>
    <row r="20" spans="2:8" ht="33.75" x14ac:dyDescent="0.2">
      <c r="B20" s="86" t="s">
        <v>238</v>
      </c>
      <c r="C20" s="87" t="s">
        <v>266</v>
      </c>
      <c r="F20" s="85"/>
      <c r="H20" s="85"/>
    </row>
    <row r="21" spans="2:8" x14ac:dyDescent="0.2">
      <c r="B21" s="86" t="s">
        <v>284</v>
      </c>
      <c r="C21" s="87" t="s">
        <v>285</v>
      </c>
      <c r="F21" s="85"/>
      <c r="H21" s="85"/>
    </row>
    <row r="22" spans="2:8" x14ac:dyDescent="0.2">
      <c r="B22" s="86" t="s">
        <v>286</v>
      </c>
      <c r="C22" s="87" t="s">
        <v>287</v>
      </c>
      <c r="F22" s="85"/>
      <c r="H22" s="85"/>
    </row>
    <row r="23" spans="2:8" ht="33.75" x14ac:dyDescent="0.2">
      <c r="B23" s="86" t="s">
        <v>235</v>
      </c>
      <c r="C23" s="87" t="s">
        <v>288</v>
      </c>
      <c r="F23" s="85"/>
      <c r="H23" s="85"/>
    </row>
    <row r="24" spans="2:8" ht="45" x14ac:dyDescent="0.2">
      <c r="B24" s="86" t="s">
        <v>289</v>
      </c>
      <c r="C24" s="87" t="s">
        <v>290</v>
      </c>
      <c r="F24" s="85"/>
      <c r="H24" s="85"/>
    </row>
    <row r="25" spans="2:8" x14ac:dyDescent="0.2">
      <c r="B25" s="86" t="s">
        <v>291</v>
      </c>
      <c r="C25" s="87" t="s">
        <v>292</v>
      </c>
      <c r="F25" s="85"/>
      <c r="H25" s="85"/>
    </row>
    <row r="26" spans="2:8" x14ac:dyDescent="0.2">
      <c r="B26" s="86" t="s">
        <v>293</v>
      </c>
      <c r="C26" s="87" t="s">
        <v>294</v>
      </c>
      <c r="F26" s="85"/>
      <c r="H26" s="85"/>
    </row>
    <row r="27" spans="2:8" x14ac:dyDescent="0.2">
      <c r="B27" s="86" t="s">
        <v>295</v>
      </c>
      <c r="C27" s="87" t="s">
        <v>296</v>
      </c>
      <c r="F27" s="85"/>
      <c r="H27" s="85"/>
    </row>
    <row r="28" spans="2:8" ht="22.5" x14ac:dyDescent="0.2">
      <c r="B28" s="86" t="s">
        <v>297</v>
      </c>
      <c r="C28" s="87" t="s">
        <v>298</v>
      </c>
      <c r="F28" s="85"/>
      <c r="H28" s="85"/>
    </row>
    <row r="29" spans="2:8" ht="22.5" x14ac:dyDescent="0.2">
      <c r="B29" s="86" t="s">
        <v>299</v>
      </c>
      <c r="C29" s="87" t="s">
        <v>300</v>
      </c>
      <c r="F29" s="85"/>
      <c r="H29" s="85"/>
    </row>
    <row r="30" spans="2:8" ht="22.5" x14ac:dyDescent="0.2">
      <c r="B30" s="86" t="s">
        <v>301</v>
      </c>
      <c r="C30" s="87" t="s">
        <v>302</v>
      </c>
      <c r="F30" s="85"/>
      <c r="H30" s="85"/>
    </row>
    <row r="32" spans="2:8" ht="15.75" x14ac:dyDescent="0.25">
      <c r="B32" s="69" t="s">
        <v>469</v>
      </c>
    </row>
    <row r="33" spans="2:2" ht="15.75" x14ac:dyDescent="0.2">
      <c r="B33" s="151" t="s">
        <v>470</v>
      </c>
    </row>
    <row r="34" spans="2:2" ht="15.75" x14ac:dyDescent="0.25">
      <c r="B34" s="152" t="s">
        <v>471</v>
      </c>
    </row>
    <row r="35" spans="2:2" ht="15.75" x14ac:dyDescent="0.25">
      <c r="B35" s="152"/>
    </row>
  </sheetData>
  <mergeCells count="4">
    <mergeCell ref="F2:G2"/>
    <mergeCell ref="H2:I2"/>
    <mergeCell ref="F4:F6"/>
    <mergeCell ref="G4:G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40" zoomScaleNormal="40" workbookViewId="0">
      <selection activeCell="B2" sqref="B2"/>
    </sheetView>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E23"/>
  <sheetViews>
    <sheetView topLeftCell="B1" workbookViewId="0">
      <selection activeCell="C2" sqref="C2:C23"/>
    </sheetView>
  </sheetViews>
  <sheetFormatPr defaultRowHeight="15" x14ac:dyDescent="0.25"/>
  <cols>
    <col min="3" max="3" width="121.5703125" customWidth="1"/>
  </cols>
  <sheetData>
    <row r="1" spans="3:5" ht="15.75" thickBot="1" x14ac:dyDescent="0.3"/>
    <row r="2" spans="3:5" ht="45.75" thickBot="1" x14ac:dyDescent="0.3">
      <c r="C2" s="264" t="s">
        <v>467</v>
      </c>
      <c r="E2" t="s">
        <v>723</v>
      </c>
    </row>
    <row r="3" spans="3:5" ht="15.75" thickBot="1" x14ac:dyDescent="0.3"/>
    <row r="4" spans="3:5" ht="58.5" customHeight="1" thickBot="1" x14ac:dyDescent="0.3">
      <c r="C4" s="265" t="s">
        <v>713</v>
      </c>
    </row>
    <row r="5" spans="3:5" ht="23.25" thickBot="1" x14ac:dyDescent="0.3">
      <c r="C5" s="262" t="s">
        <v>476</v>
      </c>
    </row>
    <row r="6" spans="3:5" ht="15.75" thickBot="1" x14ac:dyDescent="0.3">
      <c r="C6" s="262" t="s">
        <v>338</v>
      </c>
    </row>
    <row r="7" spans="3:5" ht="15.75" thickBot="1" x14ac:dyDescent="0.3">
      <c r="C7" s="262" t="s">
        <v>339</v>
      </c>
    </row>
    <row r="8" spans="3:5" ht="15.75" thickBot="1" x14ac:dyDescent="0.3"/>
    <row r="9" spans="3:5" ht="45.75" thickBot="1" x14ac:dyDescent="0.3">
      <c r="C9" s="266" t="s">
        <v>722</v>
      </c>
    </row>
    <row r="10" spans="3:5" ht="15.75" thickBot="1" x14ac:dyDescent="0.3"/>
    <row r="11" spans="3:5" ht="47.25" customHeight="1" thickBot="1" x14ac:dyDescent="0.3">
      <c r="C11" s="267" t="s">
        <v>478</v>
      </c>
      <c r="E11" t="s">
        <v>724</v>
      </c>
    </row>
    <row r="12" spans="3:5" ht="45.75" thickBot="1" x14ac:dyDescent="0.3">
      <c r="C12" s="263" t="s">
        <v>714</v>
      </c>
    </row>
    <row r="13" spans="3:5" ht="27" customHeight="1" thickBot="1" x14ac:dyDescent="0.3">
      <c r="C13" s="263" t="s">
        <v>715</v>
      </c>
    </row>
    <row r="15" spans="3:5" ht="48.75" thickBot="1" x14ac:dyDescent="0.3">
      <c r="C15" s="271" t="s">
        <v>716</v>
      </c>
    </row>
    <row r="16" spans="3:5" ht="26.25" thickBot="1" x14ac:dyDescent="0.3">
      <c r="C16" s="268" t="s">
        <v>717</v>
      </c>
    </row>
    <row r="17" spans="3:5" s="5" customFormat="1" ht="15.75" thickBot="1" x14ac:dyDescent="0.3">
      <c r="C17" s="272" t="s">
        <v>726</v>
      </c>
      <c r="E17" s="5" t="s">
        <v>725</v>
      </c>
    </row>
    <row r="18" spans="3:5" ht="15.75" thickBot="1" x14ac:dyDescent="0.3">
      <c r="C18" s="268" t="s">
        <v>718</v>
      </c>
    </row>
    <row r="19" spans="3:5" s="72" customFormat="1" ht="26.25" thickBot="1" x14ac:dyDescent="0.3">
      <c r="C19" s="269" t="s">
        <v>719</v>
      </c>
    </row>
    <row r="20" spans="3:5" ht="24.75" thickBot="1" x14ac:dyDescent="0.3">
      <c r="C20" s="268" t="s">
        <v>720</v>
      </c>
    </row>
    <row r="21" spans="3:5" x14ac:dyDescent="0.25">
      <c r="C21" s="270" t="s">
        <v>721</v>
      </c>
    </row>
    <row r="22" spans="3:5" ht="15.75" thickBot="1" x14ac:dyDescent="0.3"/>
    <row r="23" spans="3:5" ht="15.75" thickBot="1" x14ac:dyDescent="0.3">
      <c r="C23" s="263" t="s">
        <v>412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C144"/>
  <sheetViews>
    <sheetView tabSelected="1" topLeftCell="A39" zoomScale="130" zoomScaleNormal="130" workbookViewId="0">
      <selection activeCell="B1" sqref="B1:G48"/>
    </sheetView>
  </sheetViews>
  <sheetFormatPr defaultRowHeight="12.75" x14ac:dyDescent="0.2"/>
  <cols>
    <col min="1" max="1" width="13.140625" style="20" customWidth="1"/>
    <col min="2" max="2" width="9.28515625" style="20" customWidth="1"/>
    <col min="3" max="3" width="37.42578125" style="47" customWidth="1"/>
    <col min="4" max="4" width="19.42578125" style="20" customWidth="1"/>
    <col min="5" max="5" width="10.85546875" style="20" customWidth="1"/>
    <col min="6" max="6" width="15.42578125" style="20" customWidth="1"/>
    <col min="7" max="7" width="38" style="22" customWidth="1"/>
    <col min="8" max="8" width="15.85546875" style="20" customWidth="1"/>
    <col min="9" max="9" width="13.7109375" style="20" bestFit="1" customWidth="1"/>
    <col min="10" max="10" width="10.85546875" style="20" customWidth="1"/>
    <col min="11" max="11" width="17.85546875" style="20" customWidth="1"/>
    <col min="12" max="16384" width="9.140625" style="20"/>
  </cols>
  <sheetData>
    <row r="2" spans="2:11" x14ac:dyDescent="0.2">
      <c r="C2" s="21" t="s">
        <v>1007</v>
      </c>
    </row>
    <row r="3" spans="2:11" x14ac:dyDescent="0.2">
      <c r="C3" s="21"/>
    </row>
    <row r="4" spans="2:11" s="26" customFormat="1" x14ac:dyDescent="0.2">
      <c r="B4" s="23" t="s">
        <v>175</v>
      </c>
      <c r="C4" s="24" t="s">
        <v>176</v>
      </c>
      <c r="D4" s="23" t="s">
        <v>177</v>
      </c>
      <c r="E4" s="23" t="s">
        <v>178</v>
      </c>
      <c r="F4" s="23" t="s">
        <v>179</v>
      </c>
      <c r="G4" s="25" t="s">
        <v>180</v>
      </c>
    </row>
    <row r="5" spans="2:11" ht="36" customHeight="1" x14ac:dyDescent="0.2">
      <c r="B5" s="479" t="s">
        <v>181</v>
      </c>
      <c r="C5" s="480"/>
      <c r="D5" s="481" t="s">
        <v>1028</v>
      </c>
      <c r="E5" s="481"/>
      <c r="F5" s="481"/>
      <c r="G5" s="27"/>
    </row>
    <row r="6" spans="2:11" ht="45" x14ac:dyDescent="0.2">
      <c r="B6" s="28">
        <v>1</v>
      </c>
      <c r="C6" s="29" t="s">
        <v>183</v>
      </c>
      <c r="D6" s="32" t="s">
        <v>184</v>
      </c>
      <c r="E6" s="32" t="s">
        <v>182</v>
      </c>
      <c r="F6" s="30" t="s">
        <v>185</v>
      </c>
      <c r="G6" s="27"/>
    </row>
    <row r="7" spans="2:11" ht="45" x14ac:dyDescent="0.2">
      <c r="B7" s="28">
        <v>2</v>
      </c>
      <c r="C7" s="31" t="s">
        <v>186</v>
      </c>
      <c r="D7" s="482" t="s">
        <v>187</v>
      </c>
      <c r="E7" s="32" t="s">
        <v>188</v>
      </c>
      <c r="F7" s="33">
        <v>0</v>
      </c>
      <c r="G7" s="27"/>
    </row>
    <row r="8" spans="2:11" ht="45" x14ac:dyDescent="0.2">
      <c r="B8" s="28">
        <v>3</v>
      </c>
      <c r="C8" s="34" t="s">
        <v>189</v>
      </c>
      <c r="D8" s="482"/>
      <c r="E8" s="32" t="s">
        <v>188</v>
      </c>
      <c r="F8" s="33">
        <v>6382</v>
      </c>
      <c r="G8" s="27"/>
    </row>
    <row r="9" spans="2:11" ht="30" x14ac:dyDescent="0.2">
      <c r="B9" s="28">
        <v>4</v>
      </c>
      <c r="C9" s="31" t="s">
        <v>1014</v>
      </c>
      <c r="D9" s="482" t="s">
        <v>190</v>
      </c>
      <c r="E9" s="32" t="s">
        <v>188</v>
      </c>
      <c r="F9" s="33">
        <v>0</v>
      </c>
      <c r="G9" s="27"/>
    </row>
    <row r="10" spans="2:11" ht="30" x14ac:dyDescent="0.2">
      <c r="B10" s="28">
        <v>5</v>
      </c>
      <c r="C10" s="34" t="s">
        <v>1015</v>
      </c>
      <c r="D10" s="482"/>
      <c r="E10" s="32" t="s">
        <v>188</v>
      </c>
      <c r="F10" s="33">
        <v>4847</v>
      </c>
      <c r="G10" s="27"/>
    </row>
    <row r="11" spans="2:11" ht="30" x14ac:dyDescent="0.2">
      <c r="B11" s="28">
        <v>6</v>
      </c>
      <c r="C11" s="35" t="s">
        <v>191</v>
      </c>
      <c r="D11" s="32" t="s">
        <v>192</v>
      </c>
      <c r="E11" s="32" t="s">
        <v>193</v>
      </c>
      <c r="F11" s="466">
        <f>ROUND(F7*0.155+F8*0.047,3)*F41</f>
        <v>312.40209100000004</v>
      </c>
      <c r="G11" s="36" t="s">
        <v>322</v>
      </c>
      <c r="K11" s="88"/>
    </row>
    <row r="12" spans="2:11" ht="30" x14ac:dyDescent="0.2">
      <c r="B12" s="28">
        <v>7</v>
      </c>
      <c r="C12" s="29" t="s">
        <v>194</v>
      </c>
      <c r="D12" s="32" t="s">
        <v>1010</v>
      </c>
      <c r="E12" s="32" t="s">
        <v>195</v>
      </c>
      <c r="F12" s="436">
        <v>345</v>
      </c>
      <c r="G12" s="37" t="s">
        <v>1009</v>
      </c>
    </row>
    <row r="13" spans="2:11" ht="45" x14ac:dyDescent="0.2">
      <c r="B13" s="28">
        <v>8</v>
      </c>
      <c r="C13" s="29" t="s">
        <v>1016</v>
      </c>
      <c r="D13" s="32" t="s">
        <v>192</v>
      </c>
      <c r="E13" s="32" t="s">
        <v>196</v>
      </c>
      <c r="F13" s="467">
        <f>F15/F14</f>
        <v>0.23616001859996968</v>
      </c>
      <c r="G13" s="472" t="s">
        <v>1013</v>
      </c>
    </row>
    <row r="14" spans="2:11" ht="51" x14ac:dyDescent="0.2">
      <c r="B14" s="473" t="s">
        <v>1045</v>
      </c>
      <c r="C14" s="29" t="s">
        <v>1011</v>
      </c>
      <c r="D14" s="470" t="s">
        <v>846</v>
      </c>
      <c r="E14" s="470" t="s">
        <v>193</v>
      </c>
      <c r="F14" s="471">
        <v>1359.1420000000001</v>
      </c>
      <c r="G14" s="37"/>
    </row>
    <row r="15" spans="2:11" ht="51" x14ac:dyDescent="0.2">
      <c r="B15" s="473" t="s">
        <v>1046</v>
      </c>
      <c r="C15" s="29" t="s">
        <v>1008</v>
      </c>
      <c r="D15" s="32" t="s">
        <v>846</v>
      </c>
      <c r="E15" s="32" t="s">
        <v>193</v>
      </c>
      <c r="F15" s="465">
        <v>320.97500000000002</v>
      </c>
      <c r="G15" s="27"/>
      <c r="H15" s="469"/>
      <c r="I15" s="469"/>
      <c r="K15" s="89"/>
    </row>
    <row r="16" spans="2:11" ht="60" x14ac:dyDescent="0.2">
      <c r="B16" s="473" t="s">
        <v>1047</v>
      </c>
      <c r="C16" s="29" t="s">
        <v>1019</v>
      </c>
      <c r="D16" s="474" t="s">
        <v>192</v>
      </c>
      <c r="E16" s="474" t="s">
        <v>196</v>
      </c>
      <c r="F16" s="467">
        <f>F17/F14</f>
        <v>0.28988141047808103</v>
      </c>
      <c r="G16" s="472" t="s">
        <v>1017</v>
      </c>
      <c r="H16" s="469"/>
      <c r="I16" s="469"/>
      <c r="K16" s="89"/>
    </row>
    <row r="17" spans="2:11" ht="60" x14ac:dyDescent="0.2">
      <c r="B17" s="473" t="s">
        <v>1033</v>
      </c>
      <c r="C17" s="29" t="s">
        <v>1022</v>
      </c>
      <c r="D17" s="474" t="s">
        <v>312</v>
      </c>
      <c r="E17" s="474" t="s">
        <v>193</v>
      </c>
      <c r="F17" s="465">
        <f>291.45+102.54</f>
        <v>393.99</v>
      </c>
      <c r="G17" s="27"/>
      <c r="H17" s="469"/>
      <c r="I17" s="469"/>
      <c r="K17" s="89"/>
    </row>
    <row r="18" spans="2:11" ht="60" x14ac:dyDescent="0.2">
      <c r="B18" s="473" t="s">
        <v>1029</v>
      </c>
      <c r="C18" s="29" t="s">
        <v>1018</v>
      </c>
      <c r="D18" s="474" t="s">
        <v>192</v>
      </c>
      <c r="E18" s="474" t="s">
        <v>196</v>
      </c>
      <c r="F18" s="467">
        <f>F19/F20</f>
        <v>0.27558012850757918</v>
      </c>
      <c r="G18" s="472" t="s">
        <v>1017</v>
      </c>
      <c r="I18" s="88"/>
    </row>
    <row r="19" spans="2:11" ht="60" x14ac:dyDescent="0.2">
      <c r="B19" s="473" t="s">
        <v>1034</v>
      </c>
      <c r="C19" s="29" t="s">
        <v>1021</v>
      </c>
      <c r="D19" s="470" t="s">
        <v>312</v>
      </c>
      <c r="E19" s="470" t="s">
        <v>193</v>
      </c>
      <c r="F19" s="465">
        <f>247.501+73.74</f>
        <v>321.24099999999999</v>
      </c>
      <c r="G19" s="472"/>
    </row>
    <row r="20" spans="2:11" ht="51" x14ac:dyDescent="0.2">
      <c r="B20" s="473" t="s">
        <v>1048</v>
      </c>
      <c r="C20" s="29" t="s">
        <v>1020</v>
      </c>
      <c r="D20" s="470" t="s">
        <v>846</v>
      </c>
      <c r="E20" s="470" t="s">
        <v>193</v>
      </c>
      <c r="F20" s="465">
        <v>1165.69</v>
      </c>
      <c r="G20" s="472"/>
    </row>
    <row r="21" spans="2:11" ht="60" x14ac:dyDescent="0.2">
      <c r="B21" s="473" t="s">
        <v>1035</v>
      </c>
      <c r="C21" s="29" t="s">
        <v>1024</v>
      </c>
      <c r="D21" s="474" t="s">
        <v>192</v>
      </c>
      <c r="E21" s="474" t="s">
        <v>196</v>
      </c>
      <c r="F21" s="467">
        <f>F22/F14</f>
        <v>8.7190300939857635E-2</v>
      </c>
      <c r="G21" s="472" t="s">
        <v>1025</v>
      </c>
    </row>
    <row r="22" spans="2:11" ht="75" x14ac:dyDescent="0.2">
      <c r="B22" s="473" t="s">
        <v>1036</v>
      </c>
      <c r="C22" s="29" t="s">
        <v>1023</v>
      </c>
      <c r="D22" s="470" t="s">
        <v>846</v>
      </c>
      <c r="E22" s="470" t="s">
        <v>193</v>
      </c>
      <c r="F22" s="465">
        <f>83.49+35+0.014</f>
        <v>118.50399999999999</v>
      </c>
      <c r="G22" s="472"/>
    </row>
    <row r="23" spans="2:11" ht="45" x14ac:dyDescent="0.2">
      <c r="B23" s="473" t="s">
        <v>1030</v>
      </c>
      <c r="C23" s="29" t="s">
        <v>1012</v>
      </c>
      <c r="D23" s="32" t="s">
        <v>197</v>
      </c>
      <c r="E23" s="32" t="s">
        <v>193</v>
      </c>
      <c r="F23" s="466">
        <f>F24*F26+F25*F27+F28+F29*0.4+F30*F36+F31*0.52+F32*0+F33*0.29+F34*0.59+F35*0.59</f>
        <v>28.416374999999999</v>
      </c>
      <c r="G23" s="36" t="s">
        <v>320</v>
      </c>
      <c r="I23" s="111"/>
      <c r="J23" s="415">
        <f>F23/F11</f>
        <v>9.0960898850065613E-2</v>
      </c>
      <c r="K23" s="20" t="s">
        <v>943</v>
      </c>
    </row>
    <row r="24" spans="2:11" ht="45" x14ac:dyDescent="0.2">
      <c r="B24" s="473" t="s">
        <v>1049</v>
      </c>
      <c r="C24" s="31" t="s">
        <v>198</v>
      </c>
      <c r="D24" s="32" t="s">
        <v>843</v>
      </c>
      <c r="E24" s="32" t="s">
        <v>193</v>
      </c>
      <c r="F24" s="30">
        <f>'Gmina '!F101</f>
        <v>0</v>
      </c>
      <c r="G24" s="27"/>
    </row>
    <row r="25" spans="2:11" ht="45" x14ac:dyDescent="0.2">
      <c r="B25" s="473" t="s">
        <v>1050</v>
      </c>
      <c r="C25" s="34" t="s">
        <v>199</v>
      </c>
      <c r="D25" s="32" t="s">
        <v>843</v>
      </c>
      <c r="E25" s="32" t="s">
        <v>193</v>
      </c>
      <c r="F25" s="30">
        <f>'Gmina '!F103</f>
        <v>0</v>
      </c>
      <c r="G25" s="27"/>
    </row>
    <row r="26" spans="2:11" ht="92.25" customHeight="1" x14ac:dyDescent="0.2">
      <c r="B26" s="473" t="s">
        <v>1051</v>
      </c>
      <c r="C26" s="109" t="s">
        <v>317</v>
      </c>
      <c r="D26" s="110" t="s">
        <v>315</v>
      </c>
      <c r="E26" s="32"/>
      <c r="F26" s="413">
        <v>0.56999999999999995</v>
      </c>
      <c r="G26" s="487" t="s">
        <v>857</v>
      </c>
      <c r="H26" s="111" t="s">
        <v>316</v>
      </c>
    </row>
    <row r="27" spans="2:11" ht="134.25" customHeight="1" x14ac:dyDescent="0.2">
      <c r="B27" s="473" t="s">
        <v>1052</v>
      </c>
      <c r="C27" s="109" t="s">
        <v>318</v>
      </c>
      <c r="D27" s="110" t="s">
        <v>315</v>
      </c>
      <c r="E27" s="32"/>
      <c r="F27" s="413">
        <v>0.48</v>
      </c>
      <c r="G27" s="488"/>
    </row>
    <row r="28" spans="2:11" ht="120.75" customHeight="1" x14ac:dyDescent="0.2">
      <c r="B28" s="473" t="s">
        <v>1053</v>
      </c>
      <c r="C28" s="29" t="s">
        <v>200</v>
      </c>
      <c r="D28" s="32" t="s">
        <v>844</v>
      </c>
      <c r="E28" s="32" t="s">
        <v>193</v>
      </c>
      <c r="F28" s="30">
        <v>0</v>
      </c>
      <c r="G28" s="36" t="s">
        <v>201</v>
      </c>
      <c r="H28" s="111" t="s">
        <v>319</v>
      </c>
    </row>
    <row r="29" spans="2:11" ht="51" x14ac:dyDescent="0.2">
      <c r="B29" s="473" t="s">
        <v>1054</v>
      </c>
      <c r="C29" s="29" t="s">
        <v>850</v>
      </c>
      <c r="D29" s="32" t="s">
        <v>312</v>
      </c>
      <c r="E29" s="32" t="s">
        <v>193</v>
      </c>
      <c r="F29" s="30">
        <v>0</v>
      </c>
      <c r="G29" s="414" t="s">
        <v>935</v>
      </c>
    </row>
    <row r="30" spans="2:11" ht="63.75" x14ac:dyDescent="0.2">
      <c r="B30" s="473" t="s">
        <v>1055</v>
      </c>
      <c r="C30" s="29" t="s">
        <v>849</v>
      </c>
      <c r="D30" s="32" t="s">
        <v>312</v>
      </c>
      <c r="E30" s="32" t="s">
        <v>193</v>
      </c>
      <c r="F30" s="465">
        <v>291.45</v>
      </c>
      <c r="G30" s="414" t="s">
        <v>1061</v>
      </c>
      <c r="I30" s="20">
        <f>2.44+9.41+235.651</f>
        <v>247.501</v>
      </c>
    </row>
    <row r="31" spans="2:11" ht="51" x14ac:dyDescent="0.2">
      <c r="B31" s="473" t="s">
        <v>1056</v>
      </c>
      <c r="C31" s="29" t="s">
        <v>856</v>
      </c>
      <c r="D31" s="32" t="s">
        <v>312</v>
      </c>
      <c r="E31" s="32" t="s">
        <v>193</v>
      </c>
      <c r="F31" s="30">
        <v>0</v>
      </c>
      <c r="G31" s="414" t="s">
        <v>855</v>
      </c>
    </row>
    <row r="32" spans="2:11" ht="51" x14ac:dyDescent="0.2">
      <c r="B32" s="473" t="s">
        <v>1057</v>
      </c>
      <c r="C32" s="29" t="s">
        <v>848</v>
      </c>
      <c r="D32" s="32" t="s">
        <v>312</v>
      </c>
      <c r="E32" s="32" t="s">
        <v>193</v>
      </c>
      <c r="F32" s="30">
        <v>0</v>
      </c>
      <c r="G32" s="490" t="s">
        <v>853</v>
      </c>
    </row>
    <row r="33" spans="2:12" ht="51" x14ac:dyDescent="0.2">
      <c r="B33" s="473" t="s">
        <v>1057</v>
      </c>
      <c r="C33" s="29" t="s">
        <v>851</v>
      </c>
      <c r="D33" s="32" t="s">
        <v>312</v>
      </c>
      <c r="E33" s="32" t="s">
        <v>193</v>
      </c>
      <c r="F33" s="30">
        <v>0</v>
      </c>
      <c r="G33" s="491"/>
    </row>
    <row r="34" spans="2:12" ht="51" x14ac:dyDescent="0.2">
      <c r="B34" s="473" t="s">
        <v>1057</v>
      </c>
      <c r="C34" s="29" t="s">
        <v>852</v>
      </c>
      <c r="D34" s="32" t="s">
        <v>312</v>
      </c>
      <c r="E34" s="32" t="s">
        <v>193</v>
      </c>
      <c r="F34" s="30">
        <v>0</v>
      </c>
      <c r="G34" s="491"/>
    </row>
    <row r="35" spans="2:12" ht="51" x14ac:dyDescent="0.2">
      <c r="B35" s="473" t="s">
        <v>1057</v>
      </c>
      <c r="C35" s="29" t="s">
        <v>854</v>
      </c>
      <c r="D35" s="32" t="s">
        <v>312</v>
      </c>
      <c r="E35" s="32" t="s">
        <v>193</v>
      </c>
      <c r="F35" s="30">
        <v>0</v>
      </c>
      <c r="G35" s="492"/>
    </row>
    <row r="36" spans="2:12" ht="25.5" x14ac:dyDescent="0.25">
      <c r="B36" s="473" t="s">
        <v>1058</v>
      </c>
      <c r="C36" s="29" t="s">
        <v>313</v>
      </c>
      <c r="D36" s="32"/>
      <c r="E36" s="32"/>
      <c r="F36" s="465">
        <f>0.0125+0.049+0.036</f>
        <v>9.7500000000000003E-2</v>
      </c>
      <c r="G36" s="36" t="s">
        <v>314</v>
      </c>
      <c r="H36"/>
      <c r="I36"/>
      <c r="J36"/>
      <c r="K36"/>
      <c r="L36" s="108"/>
    </row>
    <row r="37" spans="2:12" ht="60" x14ac:dyDescent="0.2">
      <c r="B37" s="28">
        <v>13</v>
      </c>
      <c r="C37" s="29" t="s">
        <v>1042</v>
      </c>
      <c r="D37" s="32" t="s">
        <v>192</v>
      </c>
      <c r="E37" s="32" t="s">
        <v>196</v>
      </c>
      <c r="F37" s="467">
        <f>F23/(F11*F44)</f>
        <v>0.11976737290305732</v>
      </c>
      <c r="G37" s="36" t="s">
        <v>321</v>
      </c>
      <c r="H37" s="316"/>
    </row>
    <row r="38" spans="2:12" ht="75" x14ac:dyDescent="0.2">
      <c r="B38" s="28">
        <v>14</v>
      </c>
      <c r="C38" s="29" t="s">
        <v>1043</v>
      </c>
      <c r="D38" s="32" t="s">
        <v>192</v>
      </c>
      <c r="E38" s="32"/>
      <c r="F38" s="467">
        <f>ROUND(F40/F39,4)</f>
        <v>1</v>
      </c>
      <c r="G38" s="36" t="s">
        <v>202</v>
      </c>
      <c r="H38" s="316"/>
    </row>
    <row r="39" spans="2:12" ht="60" x14ac:dyDescent="0.2">
      <c r="B39" s="473" t="s">
        <v>1059</v>
      </c>
      <c r="C39" s="29" t="s">
        <v>1039</v>
      </c>
      <c r="D39" s="32" t="s">
        <v>845</v>
      </c>
      <c r="E39" s="32" t="s">
        <v>193</v>
      </c>
      <c r="F39" s="465">
        <v>13.95</v>
      </c>
      <c r="G39" s="38"/>
    </row>
    <row r="40" spans="2:12" ht="105" x14ac:dyDescent="0.2">
      <c r="B40" s="473" t="s">
        <v>1060</v>
      </c>
      <c r="C40" s="29" t="s">
        <v>1044</v>
      </c>
      <c r="D40" s="32" t="s">
        <v>845</v>
      </c>
      <c r="E40" s="32" t="s">
        <v>193</v>
      </c>
      <c r="F40" s="465">
        <v>13.95</v>
      </c>
      <c r="G40" s="38"/>
    </row>
    <row r="41" spans="2:12" ht="102" x14ac:dyDescent="0.2">
      <c r="B41" s="28">
        <v>15</v>
      </c>
      <c r="C41" s="38" t="s">
        <v>305</v>
      </c>
      <c r="D41" s="32" t="s">
        <v>192</v>
      </c>
      <c r="E41" s="32" t="s">
        <v>196</v>
      </c>
      <c r="F41" s="434">
        <f>ROUND(F42/F43,5)</f>
        <v>1.0415000000000001</v>
      </c>
      <c r="G41" s="106"/>
    </row>
    <row r="42" spans="2:12" ht="45" x14ac:dyDescent="0.2">
      <c r="B42" s="28" t="s">
        <v>1037</v>
      </c>
      <c r="C42" s="29" t="s">
        <v>1040</v>
      </c>
      <c r="D42" s="32" t="s">
        <v>304</v>
      </c>
      <c r="E42" s="32" t="s">
        <v>193</v>
      </c>
      <c r="F42" s="465">
        <f>298.76+12.4</f>
        <v>311.15999999999997</v>
      </c>
      <c r="G42" s="38"/>
    </row>
    <row r="43" spans="2:12" ht="30" x14ac:dyDescent="0.2">
      <c r="B43" s="28" t="s">
        <v>1038</v>
      </c>
      <c r="C43" s="29" t="s">
        <v>1041</v>
      </c>
      <c r="D43" s="32" t="s">
        <v>303</v>
      </c>
      <c r="E43" s="32" t="s">
        <v>193</v>
      </c>
      <c r="F43" s="465">
        <v>298.76</v>
      </c>
      <c r="G43" s="38"/>
    </row>
    <row r="44" spans="2:12" ht="25.5" x14ac:dyDescent="0.2">
      <c r="B44" s="28">
        <v>16</v>
      </c>
      <c r="C44" s="38" t="s">
        <v>306</v>
      </c>
      <c r="D44" s="32" t="s">
        <v>192</v>
      </c>
      <c r="E44" s="32"/>
      <c r="F44" s="468">
        <f>F45/F46</f>
        <v>0.75947978690065809</v>
      </c>
      <c r="G44" s="106"/>
      <c r="H44" s="43"/>
    </row>
    <row r="45" spans="2:12" ht="140.25" x14ac:dyDescent="0.2">
      <c r="B45" s="28" t="s">
        <v>1031</v>
      </c>
      <c r="C45" s="38" t="s">
        <v>307</v>
      </c>
      <c r="D45" s="32" t="s">
        <v>308</v>
      </c>
      <c r="E45" s="32" t="s">
        <v>311</v>
      </c>
      <c r="F45" s="435">
        <f>F10</f>
        <v>4847</v>
      </c>
      <c r="G45" s="38" t="s">
        <v>944</v>
      </c>
      <c r="H45" s="43"/>
    </row>
    <row r="46" spans="2:12" ht="292.5" x14ac:dyDescent="0.2">
      <c r="B46" s="28" t="s">
        <v>1032</v>
      </c>
      <c r="C46" s="38" t="s">
        <v>310</v>
      </c>
      <c r="D46" s="32" t="s">
        <v>308</v>
      </c>
      <c r="E46" s="32" t="s">
        <v>311</v>
      </c>
      <c r="F46" s="435">
        <f>F7+F8</f>
        <v>6382</v>
      </c>
      <c r="G46" s="107" t="s">
        <v>309</v>
      </c>
    </row>
    <row r="47" spans="2:12" ht="15" x14ac:dyDescent="0.25">
      <c r="B47" s="39"/>
      <c r="C47" s="40"/>
      <c r="D47" s="41"/>
      <c r="E47" s="41"/>
      <c r="F47" s="42"/>
      <c r="G47" s="94"/>
      <c r="H47"/>
    </row>
    <row r="48" spans="2:12" ht="15" x14ac:dyDescent="0.25">
      <c r="B48" s="39"/>
      <c r="C48" s="40" t="s">
        <v>984</v>
      </c>
      <c r="D48" s="41" t="s">
        <v>1062</v>
      </c>
      <c r="E48" s="41"/>
      <c r="F48" s="42"/>
      <c r="G48" s="94"/>
      <c r="H48"/>
    </row>
    <row r="49" spans="2:29" ht="16.5" x14ac:dyDescent="0.25">
      <c r="B49" s="39"/>
      <c r="C49" s="40"/>
      <c r="D49" s="41"/>
      <c r="E49" s="41"/>
      <c r="F49" s="42"/>
      <c r="G49" s="95"/>
      <c r="H49"/>
    </row>
    <row r="50" spans="2:29" ht="15" x14ac:dyDescent="0.25">
      <c r="B50" s="39"/>
      <c r="C50" s="44" t="s">
        <v>203</v>
      </c>
      <c r="D50" s="483"/>
      <c r="E50" s="483"/>
      <c r="F50" s="42"/>
      <c r="G50" s="96"/>
      <c r="H50"/>
    </row>
    <row r="51" spans="2:29" ht="30" x14ac:dyDescent="0.2">
      <c r="B51" s="39"/>
      <c r="C51" s="44" t="s">
        <v>204</v>
      </c>
      <c r="D51" s="45"/>
      <c r="E51" s="46"/>
      <c r="F51" s="42"/>
      <c r="G51" s="97"/>
      <c r="H51" s="98"/>
    </row>
    <row r="52" spans="2:29" ht="15" x14ac:dyDescent="0.25">
      <c r="B52" s="39"/>
      <c r="C52" s="40"/>
      <c r="D52" s="41"/>
      <c r="E52" s="41"/>
      <c r="F52" s="42"/>
      <c r="G52" s="99"/>
      <c r="H52"/>
    </row>
    <row r="53" spans="2:29" ht="15" x14ac:dyDescent="0.25">
      <c r="B53" s="39"/>
      <c r="C53" s="40"/>
      <c r="D53" s="41"/>
      <c r="E53" s="41"/>
      <c r="F53" s="42"/>
      <c r="G53"/>
      <c r="H53"/>
    </row>
    <row r="54" spans="2:29" ht="15" x14ac:dyDescent="0.25">
      <c r="B54" s="39"/>
      <c r="C54" s="40"/>
      <c r="D54" s="41"/>
      <c r="E54" s="41"/>
      <c r="F54" s="42"/>
      <c r="G54" s="100"/>
      <c r="H54"/>
    </row>
    <row r="55" spans="2:29" ht="15" x14ac:dyDescent="0.25">
      <c r="G55" s="100"/>
      <c r="H55"/>
      <c r="J55" s="48"/>
      <c r="K55" s="90"/>
      <c r="L55" s="91"/>
      <c r="M55" s="91"/>
      <c r="N55" s="91"/>
      <c r="O55" s="91"/>
      <c r="P55" s="91"/>
      <c r="Q55" s="91"/>
      <c r="R55" s="91"/>
      <c r="S55" s="91"/>
    </row>
    <row r="56" spans="2:29" s="49" customFormat="1" ht="15" x14ac:dyDescent="0.25">
      <c r="C56" s="50" t="s">
        <v>205</v>
      </c>
      <c r="G56" s="101"/>
      <c r="H56"/>
      <c r="J56" s="48"/>
      <c r="K56" s="90"/>
      <c r="L56" s="91"/>
      <c r="M56" s="91"/>
      <c r="N56" s="91"/>
      <c r="O56" s="91"/>
      <c r="P56" s="91"/>
      <c r="Q56" s="91"/>
      <c r="R56" s="91"/>
      <c r="S56" s="91"/>
    </row>
    <row r="57" spans="2:29" ht="15" x14ac:dyDescent="0.25">
      <c r="G57" s="102"/>
      <c r="H57"/>
      <c r="J57" s="51"/>
      <c r="K57" s="92"/>
      <c r="L57" s="93"/>
      <c r="M57" s="93"/>
      <c r="N57" s="93"/>
      <c r="O57" s="93"/>
      <c r="P57" s="93"/>
      <c r="Q57" s="93"/>
      <c r="R57" s="93"/>
      <c r="S57" s="91"/>
    </row>
    <row r="58" spans="2:29" ht="15" x14ac:dyDescent="0.25">
      <c r="G58"/>
      <c r="H58"/>
    </row>
    <row r="59" spans="2:29" ht="40.5" customHeight="1" x14ac:dyDescent="0.25">
      <c r="C59" s="489" t="s">
        <v>206</v>
      </c>
      <c r="D59" s="489"/>
      <c r="E59" s="52"/>
      <c r="G59" s="103"/>
      <c r="H59"/>
    </row>
    <row r="60" spans="2:29" ht="15" x14ac:dyDescent="0.25">
      <c r="C60" s="53" t="s">
        <v>1006</v>
      </c>
      <c r="D60" s="54">
        <v>0.318</v>
      </c>
      <c r="E60" s="55"/>
      <c r="G60" s="104"/>
      <c r="H60"/>
      <c r="I60" s="48"/>
      <c r="J60" s="90"/>
      <c r="K60" s="91"/>
      <c r="L60" s="91"/>
      <c r="M60" s="91"/>
      <c r="N60" s="91"/>
      <c r="O60" s="91"/>
      <c r="P60" s="91"/>
      <c r="S60" s="48"/>
      <c r="T60" s="90"/>
      <c r="U60" s="91"/>
      <c r="V60" s="91"/>
      <c r="W60" s="91"/>
      <c r="X60" s="91"/>
      <c r="Y60" s="91"/>
      <c r="Z60" s="91"/>
      <c r="AC60" s="48"/>
    </row>
    <row r="61" spans="2:29" ht="25.5" x14ac:dyDescent="0.25">
      <c r="C61" s="53" t="s">
        <v>1026</v>
      </c>
      <c r="D61" s="54">
        <v>0.36399999999999999</v>
      </c>
      <c r="E61" s="55"/>
      <c r="G61" s="105"/>
      <c r="H61"/>
    </row>
    <row r="62" spans="2:29" ht="25.5" x14ac:dyDescent="0.25">
      <c r="C62" s="53" t="s">
        <v>1027</v>
      </c>
      <c r="D62" s="54">
        <v>0.49299999999999999</v>
      </c>
      <c r="E62" s="55"/>
      <c r="G62" s="96"/>
      <c r="H62"/>
    </row>
    <row r="63" spans="2:29" ht="15" x14ac:dyDescent="0.25">
      <c r="C63" s="53" t="s">
        <v>207</v>
      </c>
      <c r="D63" s="56"/>
      <c r="E63" s="57"/>
      <c r="G63" s="96"/>
      <c r="H63"/>
      <c r="I63" s="48"/>
      <c r="J63" s="90"/>
      <c r="K63" s="91"/>
      <c r="L63" s="91"/>
      <c r="M63" s="91"/>
      <c r="N63" s="91"/>
      <c r="O63" s="91"/>
      <c r="P63" s="91"/>
      <c r="S63" s="48"/>
      <c r="T63" s="90"/>
      <c r="U63" s="91"/>
      <c r="V63" s="91"/>
      <c r="W63" s="91"/>
      <c r="X63" s="91"/>
      <c r="Y63" s="91"/>
      <c r="Z63" s="91"/>
      <c r="AC63" s="48"/>
    </row>
    <row r="64" spans="2:29" ht="31.5" customHeight="1" x14ac:dyDescent="0.25">
      <c r="C64" s="58"/>
      <c r="D64" s="59"/>
      <c r="E64" s="39"/>
      <c r="G64" s="104"/>
      <c r="H64"/>
    </row>
    <row r="65" spans="3:29" ht="31.5" customHeight="1" x14ac:dyDescent="0.2">
      <c r="C65" s="489" t="s">
        <v>985</v>
      </c>
      <c r="D65" s="489"/>
      <c r="E65" s="52"/>
      <c r="G65" s="20"/>
    </row>
    <row r="66" spans="3:29" ht="15.75" customHeight="1" x14ac:dyDescent="0.2">
      <c r="C66" s="53" t="s">
        <v>208</v>
      </c>
      <c r="D66" s="60" t="s">
        <v>195</v>
      </c>
      <c r="E66" s="39"/>
      <c r="G66" s="20"/>
      <c r="J66" s="90"/>
      <c r="K66" s="91"/>
      <c r="L66" s="91"/>
      <c r="M66" s="91"/>
      <c r="N66" s="91"/>
      <c r="O66" s="91"/>
      <c r="P66" s="91"/>
      <c r="S66" s="48"/>
      <c r="T66" s="90"/>
      <c r="U66" s="91"/>
      <c r="V66" s="91"/>
      <c r="W66" s="91"/>
      <c r="X66" s="91"/>
      <c r="Y66" s="91"/>
      <c r="Z66" s="91"/>
      <c r="AC66" s="48"/>
    </row>
    <row r="67" spans="3:29" x14ac:dyDescent="0.2">
      <c r="C67" s="61" t="s">
        <v>210</v>
      </c>
      <c r="D67" s="172">
        <v>404</v>
      </c>
      <c r="E67" s="26"/>
    </row>
    <row r="68" spans="3:29" x14ac:dyDescent="0.2">
      <c r="C68" s="61" t="s">
        <v>211</v>
      </c>
      <c r="D68" s="172">
        <v>332</v>
      </c>
      <c r="E68" s="26"/>
    </row>
    <row r="69" spans="3:29" x14ac:dyDescent="0.2">
      <c r="C69" s="61" t="s">
        <v>212</v>
      </c>
      <c r="D69" s="172">
        <v>234</v>
      </c>
      <c r="E69" s="26"/>
      <c r="J69" s="90"/>
      <c r="K69" s="91"/>
      <c r="L69" s="91"/>
      <c r="M69" s="91"/>
      <c r="N69" s="91"/>
      <c r="O69" s="91"/>
      <c r="P69" s="91"/>
      <c r="S69" s="48"/>
      <c r="T69" s="90"/>
      <c r="U69" s="91"/>
      <c r="V69" s="91"/>
      <c r="W69" s="91"/>
      <c r="X69" s="91"/>
      <c r="Y69" s="91"/>
      <c r="Z69" s="91"/>
      <c r="AC69" s="48"/>
    </row>
    <row r="70" spans="3:29" x14ac:dyDescent="0.2">
      <c r="C70" s="61" t="s">
        <v>214</v>
      </c>
      <c r="D70" s="172">
        <v>380</v>
      </c>
      <c r="E70" s="26"/>
    </row>
    <row r="71" spans="3:29" x14ac:dyDescent="0.2">
      <c r="C71" s="61" t="s">
        <v>209</v>
      </c>
      <c r="D71" s="172">
        <v>333</v>
      </c>
      <c r="E71" s="26"/>
    </row>
    <row r="72" spans="3:29" x14ac:dyDescent="0.2">
      <c r="C72" s="61" t="s">
        <v>213</v>
      </c>
      <c r="D72" s="172">
        <v>317</v>
      </c>
      <c r="E72" s="26"/>
      <c r="J72" s="90"/>
      <c r="K72" s="91"/>
      <c r="L72" s="91"/>
      <c r="M72" s="91"/>
      <c r="N72" s="91"/>
      <c r="O72" s="91"/>
      <c r="P72" s="91"/>
      <c r="S72" s="48"/>
      <c r="T72" s="90"/>
      <c r="U72" s="91"/>
      <c r="V72" s="91"/>
      <c r="W72" s="91"/>
      <c r="X72" s="91"/>
      <c r="Y72" s="91"/>
      <c r="Z72" s="91"/>
      <c r="AC72" s="48"/>
    </row>
    <row r="73" spans="3:29" x14ac:dyDescent="0.2">
      <c r="C73" s="61" t="s">
        <v>216</v>
      </c>
      <c r="D73" s="172">
        <v>321</v>
      </c>
      <c r="E73" s="26"/>
    </row>
    <row r="74" spans="3:29" x14ac:dyDescent="0.2">
      <c r="C74" s="61" t="s">
        <v>217</v>
      </c>
      <c r="D74" s="172">
        <v>339</v>
      </c>
      <c r="E74" s="26"/>
    </row>
    <row r="75" spans="3:29" x14ac:dyDescent="0.2">
      <c r="C75" s="61" t="s">
        <v>219</v>
      </c>
      <c r="D75" s="172">
        <v>242</v>
      </c>
      <c r="E75" s="26"/>
      <c r="J75" s="90"/>
      <c r="K75" s="91"/>
      <c r="L75" s="91"/>
      <c r="M75" s="91"/>
      <c r="N75" s="91"/>
      <c r="O75" s="91"/>
      <c r="P75" s="91"/>
      <c r="S75" s="48"/>
      <c r="T75" s="90"/>
      <c r="U75" s="91"/>
      <c r="V75" s="91"/>
      <c r="W75" s="91"/>
      <c r="X75" s="91"/>
      <c r="Y75" s="91"/>
      <c r="Z75" s="91"/>
      <c r="AC75" s="48"/>
    </row>
    <row r="76" spans="3:29" x14ac:dyDescent="0.2">
      <c r="C76" s="61" t="s">
        <v>218</v>
      </c>
      <c r="D76" s="172">
        <v>283</v>
      </c>
      <c r="E76" s="26"/>
    </row>
    <row r="77" spans="3:29" x14ac:dyDescent="0.2">
      <c r="C77" s="61" t="s">
        <v>220</v>
      </c>
      <c r="D77" s="172">
        <v>372</v>
      </c>
      <c r="E77" s="26"/>
    </row>
    <row r="78" spans="3:29" x14ac:dyDescent="0.2">
      <c r="C78" s="61" t="s">
        <v>215</v>
      </c>
      <c r="D78" s="172">
        <v>376</v>
      </c>
      <c r="E78" s="26"/>
      <c r="J78" s="90"/>
      <c r="K78" s="91"/>
      <c r="L78" s="91"/>
      <c r="M78" s="91"/>
      <c r="N78" s="91"/>
      <c r="O78" s="91"/>
      <c r="P78" s="91"/>
      <c r="S78" s="48"/>
      <c r="T78" s="90"/>
      <c r="U78" s="91"/>
      <c r="V78" s="91"/>
      <c r="W78" s="91"/>
      <c r="X78" s="91"/>
      <c r="Y78" s="91"/>
      <c r="Z78" s="91"/>
      <c r="AC78" s="48"/>
    </row>
    <row r="79" spans="3:29" x14ac:dyDescent="0.2">
      <c r="C79" s="61" t="s">
        <v>222</v>
      </c>
      <c r="D79" s="172">
        <v>232</v>
      </c>
      <c r="E79" s="26"/>
    </row>
    <row r="80" spans="3:29" x14ac:dyDescent="0.2">
      <c r="C80" s="61" t="s">
        <v>223</v>
      </c>
      <c r="D80" s="172">
        <v>306</v>
      </c>
      <c r="E80" s="26"/>
    </row>
    <row r="81" spans="3:29" x14ac:dyDescent="0.2">
      <c r="C81" s="61" t="s">
        <v>221</v>
      </c>
      <c r="D81" s="172">
        <v>355</v>
      </c>
      <c r="E81" s="26"/>
      <c r="J81" s="90"/>
      <c r="K81" s="91"/>
      <c r="L81" s="91"/>
      <c r="M81" s="91"/>
      <c r="N81" s="91"/>
      <c r="O81" s="91"/>
      <c r="P81" s="91"/>
      <c r="S81" s="48"/>
      <c r="T81" s="90"/>
      <c r="U81" s="91"/>
      <c r="V81" s="91"/>
      <c r="W81" s="91"/>
      <c r="X81" s="91"/>
      <c r="Y81" s="91"/>
      <c r="Z81" s="91"/>
      <c r="AC81" s="48"/>
    </row>
    <row r="82" spans="3:29" x14ac:dyDescent="0.2">
      <c r="C82" s="61" t="s">
        <v>224</v>
      </c>
      <c r="D82" s="172">
        <v>391</v>
      </c>
      <c r="E82" s="26"/>
    </row>
    <row r="83" spans="3:29" x14ac:dyDescent="0.2">
      <c r="C83" s="62"/>
      <c r="D83" s="63"/>
      <c r="G83" s="20"/>
    </row>
    <row r="84" spans="3:29" x14ac:dyDescent="0.2">
      <c r="C84" s="62"/>
      <c r="D84" s="63"/>
      <c r="G84" s="20"/>
      <c r="I84" s="48"/>
      <c r="J84" s="90"/>
      <c r="K84" s="91"/>
      <c r="L84" s="91"/>
      <c r="M84" s="91"/>
      <c r="N84" s="91"/>
      <c r="O84" s="91"/>
      <c r="P84" s="91"/>
      <c r="S84" s="48"/>
      <c r="T84" s="90"/>
      <c r="U84" s="91"/>
      <c r="V84" s="91"/>
      <c r="W84" s="91"/>
      <c r="X84" s="91"/>
      <c r="Y84" s="91"/>
      <c r="Z84" s="91"/>
      <c r="AC84" s="48"/>
    </row>
    <row r="85" spans="3:29" ht="15" x14ac:dyDescent="0.2">
      <c r="C85" s="489" t="s">
        <v>225</v>
      </c>
      <c r="D85" s="489"/>
      <c r="E85" s="52"/>
      <c r="G85" s="20"/>
    </row>
    <row r="86" spans="3:29" ht="15" x14ac:dyDescent="0.2">
      <c r="C86" s="53" t="s">
        <v>185</v>
      </c>
      <c r="D86" s="64">
        <v>47</v>
      </c>
      <c r="E86" s="57"/>
      <c r="G86" s="20"/>
    </row>
    <row r="87" spans="3:29" ht="15" x14ac:dyDescent="0.2">
      <c r="C87" s="53" t="s">
        <v>226</v>
      </c>
      <c r="D87" s="64">
        <v>155</v>
      </c>
      <c r="E87" s="57"/>
      <c r="G87" s="20"/>
      <c r="I87" s="48"/>
      <c r="J87" s="90"/>
      <c r="K87" s="91"/>
      <c r="L87" s="91"/>
      <c r="M87" s="91"/>
      <c r="N87" s="91"/>
      <c r="O87" s="91"/>
      <c r="P87" s="91"/>
      <c r="S87" s="48"/>
      <c r="T87" s="90"/>
      <c r="U87" s="91"/>
      <c r="V87" s="91"/>
      <c r="W87" s="91"/>
      <c r="X87" s="91"/>
      <c r="Y87" s="91"/>
      <c r="Z87" s="91"/>
      <c r="AC87" s="48"/>
    </row>
    <row r="88" spans="3:29" ht="15" x14ac:dyDescent="0.2">
      <c r="C88" s="53" t="s">
        <v>207</v>
      </c>
      <c r="D88" s="64"/>
      <c r="E88" s="57"/>
      <c r="G88" s="20"/>
    </row>
    <row r="89" spans="3:29" ht="15.75" x14ac:dyDescent="0.2">
      <c r="C89" s="58"/>
      <c r="D89" s="59"/>
      <c r="E89" s="39"/>
      <c r="G89" s="20"/>
    </row>
    <row r="90" spans="3:29" ht="15" customHeight="1" x14ac:dyDescent="0.2">
      <c r="C90" s="53">
        <v>2014</v>
      </c>
      <c r="D90" s="65">
        <v>0.5</v>
      </c>
      <c r="E90" s="52"/>
      <c r="G90" s="20"/>
      <c r="I90" s="48"/>
      <c r="J90" s="90"/>
      <c r="K90" s="91"/>
      <c r="L90" s="91"/>
      <c r="M90" s="91"/>
      <c r="N90" s="91"/>
      <c r="O90" s="91"/>
      <c r="P90" s="91"/>
      <c r="S90" s="48"/>
      <c r="T90" s="90"/>
      <c r="U90" s="91"/>
      <c r="V90" s="91"/>
      <c r="W90" s="91"/>
      <c r="X90" s="91"/>
      <c r="Y90" s="91"/>
      <c r="Z90" s="91"/>
      <c r="AC90" s="48"/>
    </row>
    <row r="91" spans="3:29" ht="15" x14ac:dyDescent="0.2">
      <c r="C91" s="53">
        <v>2015</v>
      </c>
      <c r="D91" s="65">
        <v>0.5</v>
      </c>
      <c r="E91" s="66"/>
      <c r="G91" s="20"/>
    </row>
    <row r="92" spans="3:29" ht="15" x14ac:dyDescent="0.2">
      <c r="C92" s="53">
        <v>2016</v>
      </c>
      <c r="D92" s="65">
        <v>0.45</v>
      </c>
      <c r="E92" s="66"/>
      <c r="G92" s="20"/>
    </row>
    <row r="93" spans="3:29" ht="15" x14ac:dyDescent="0.2">
      <c r="C93" s="53">
        <v>2017</v>
      </c>
      <c r="D93" s="65">
        <v>0.45</v>
      </c>
      <c r="E93" s="66"/>
      <c r="G93" s="20"/>
      <c r="I93" s="48"/>
      <c r="J93" s="90"/>
      <c r="K93" s="91"/>
      <c r="L93" s="91"/>
      <c r="M93" s="91"/>
      <c r="N93" s="91"/>
      <c r="O93" s="91"/>
      <c r="P93" s="91"/>
      <c r="S93" s="48"/>
      <c r="T93" s="90"/>
      <c r="U93" s="91"/>
      <c r="V93" s="91"/>
      <c r="W93" s="91"/>
      <c r="X93" s="91"/>
      <c r="Y93" s="91"/>
      <c r="Z93" s="91"/>
      <c r="AC93" s="48"/>
    </row>
    <row r="94" spans="3:29" ht="15" x14ac:dyDescent="0.2">
      <c r="C94" s="53">
        <v>2018</v>
      </c>
      <c r="D94" s="65">
        <v>0.4</v>
      </c>
      <c r="E94" s="66"/>
      <c r="G94" s="20"/>
    </row>
    <row r="95" spans="3:29" ht="15" x14ac:dyDescent="0.2">
      <c r="C95" s="53">
        <v>2019</v>
      </c>
      <c r="D95" s="65">
        <v>0.4</v>
      </c>
      <c r="E95" s="66"/>
      <c r="F95" s="67"/>
      <c r="G95" s="20"/>
    </row>
    <row r="96" spans="3:29" x14ac:dyDescent="0.2">
      <c r="C96" s="53" t="s">
        <v>227</v>
      </c>
      <c r="D96" s="65">
        <v>0.35</v>
      </c>
      <c r="E96" s="68"/>
      <c r="G96" s="20"/>
      <c r="I96" s="48"/>
      <c r="J96" s="90"/>
      <c r="K96" s="91"/>
      <c r="L96" s="91"/>
      <c r="M96" s="91"/>
      <c r="N96" s="91"/>
      <c r="O96" s="91"/>
      <c r="P96" s="91"/>
      <c r="S96" s="48"/>
      <c r="T96" s="90"/>
      <c r="U96" s="91"/>
      <c r="V96" s="91"/>
      <c r="W96" s="91"/>
      <c r="X96" s="91"/>
      <c r="Y96" s="91"/>
      <c r="Z96" s="91"/>
      <c r="AC96" s="48"/>
    </row>
    <row r="97" spans="3:8" x14ac:dyDescent="0.2">
      <c r="C97" s="62"/>
      <c r="D97" s="63"/>
      <c r="E97" s="68"/>
      <c r="G97" s="20"/>
    </row>
    <row r="98" spans="3:8" x14ac:dyDescent="0.2">
      <c r="C98" s="62"/>
      <c r="D98" s="63"/>
      <c r="E98" s="68"/>
      <c r="G98" s="20"/>
    </row>
    <row r="104" spans="3:8" ht="15" x14ac:dyDescent="0.2">
      <c r="C104" s="437"/>
      <c r="D104" s="438"/>
      <c r="E104" s="439"/>
      <c r="F104" s="440"/>
      <c r="G104" s="441"/>
      <c r="H104" s="442"/>
    </row>
    <row r="105" spans="3:8" ht="38.25" x14ac:dyDescent="0.2">
      <c r="C105" s="443" t="s">
        <v>986</v>
      </c>
      <c r="D105" s="433" t="s">
        <v>987</v>
      </c>
      <c r="E105" s="433" t="s">
        <v>988</v>
      </c>
      <c r="F105" s="444" t="s">
        <v>989</v>
      </c>
      <c r="G105" s="445"/>
    </row>
    <row r="106" spans="3:8" ht="45" x14ac:dyDescent="0.25">
      <c r="C106" s="443" t="s">
        <v>990</v>
      </c>
      <c r="D106" s="433">
        <v>23.183</v>
      </c>
      <c r="E106" s="433">
        <v>170</v>
      </c>
      <c r="F106" s="446">
        <f>E106*D106</f>
        <v>3941.11</v>
      </c>
      <c r="G106"/>
    </row>
    <row r="107" spans="3:8" ht="45" x14ac:dyDescent="0.25">
      <c r="C107" s="443" t="s">
        <v>991</v>
      </c>
      <c r="D107" s="433">
        <f>ROUND(IF(G90&lt;=63.42%,0,(G85-G80*63.42%)),1)</f>
        <v>0</v>
      </c>
      <c r="E107" s="433">
        <v>170</v>
      </c>
      <c r="F107" s="446">
        <f>E107*D107</f>
        <v>0</v>
      </c>
      <c r="G107"/>
    </row>
    <row r="108" spans="3:8" ht="75" x14ac:dyDescent="0.2">
      <c r="C108" s="443" t="s">
        <v>992</v>
      </c>
      <c r="D108" s="433">
        <f>ROUND(IF(G84&gt;=12%,0,(G82*12%)-G83),1)</f>
        <v>0</v>
      </c>
      <c r="E108" s="433">
        <f>E106</f>
        <v>170</v>
      </c>
      <c r="F108" s="446">
        <f>E108*D108</f>
        <v>0</v>
      </c>
      <c r="G108" s="447" t="s">
        <v>993</v>
      </c>
    </row>
    <row r="109" spans="3:8" ht="90" x14ac:dyDescent="0.2">
      <c r="C109" s="443" t="s">
        <v>994</v>
      </c>
      <c r="D109" s="448">
        <f>ROUND(IF(G93&gt;=36%,0,(G91*36%)-G92),1)</f>
        <v>0</v>
      </c>
      <c r="E109" s="433">
        <f>E108</f>
        <v>170</v>
      </c>
      <c r="F109" s="446">
        <f>E109*D109</f>
        <v>0</v>
      </c>
      <c r="G109" s="449"/>
    </row>
    <row r="110" spans="3:8" ht="15" x14ac:dyDescent="0.25">
      <c r="C110" s="437"/>
      <c r="D110"/>
      <c r="E110"/>
      <c r="F110"/>
      <c r="G110" s="440"/>
      <c r="H110" s="449"/>
    </row>
    <row r="112" spans="3:8" ht="15" x14ac:dyDescent="0.25">
      <c r="C112" s="484" t="s">
        <v>225</v>
      </c>
      <c r="D112" s="484"/>
      <c r="E112" s="450"/>
      <c r="F112"/>
      <c r="G112" s="449"/>
      <c r="H112"/>
    </row>
    <row r="113" spans="3:8" ht="15" x14ac:dyDescent="0.25">
      <c r="C113" s="451" t="s">
        <v>185</v>
      </c>
      <c r="D113" s="452">
        <v>47</v>
      </c>
      <c r="E113" s="453"/>
      <c r="F113"/>
      <c r="G113" s="449"/>
      <c r="H113"/>
    </row>
    <row r="114" spans="3:8" ht="15" x14ac:dyDescent="0.25">
      <c r="C114" s="451" t="s">
        <v>226</v>
      </c>
      <c r="D114" s="452">
        <v>155</v>
      </c>
      <c r="E114" s="453"/>
      <c r="F114"/>
      <c r="G114" s="449"/>
      <c r="H114"/>
    </row>
    <row r="115" spans="3:8" ht="15" x14ac:dyDescent="0.25">
      <c r="C115" s="451" t="s">
        <v>207</v>
      </c>
      <c r="D115" s="452"/>
      <c r="E115" s="453"/>
      <c r="F115"/>
      <c r="G115" s="449"/>
      <c r="H115"/>
    </row>
    <row r="116" spans="3:8" ht="15.75" x14ac:dyDescent="0.25">
      <c r="C116" s="454"/>
      <c r="D116" s="455"/>
      <c r="E116" s="437"/>
      <c r="F116"/>
      <c r="G116" s="449"/>
      <c r="H116"/>
    </row>
    <row r="117" spans="3:8" ht="15" x14ac:dyDescent="0.25">
      <c r="C117" s="485" t="s">
        <v>995</v>
      </c>
      <c r="D117" s="486"/>
      <c r="E117" s="450"/>
      <c r="F117"/>
      <c r="G117" s="449"/>
      <c r="H117"/>
    </row>
    <row r="118" spans="3:8" ht="15" x14ac:dyDescent="0.25">
      <c r="C118" s="451" t="s">
        <v>996</v>
      </c>
      <c r="D118" s="456">
        <v>0.75</v>
      </c>
      <c r="E118" s="457"/>
      <c r="F118"/>
      <c r="G118" s="449"/>
      <c r="H118"/>
    </row>
    <row r="119" spans="3:8" ht="15" x14ac:dyDescent="0.25">
      <c r="C119" s="451" t="s">
        <v>997</v>
      </c>
      <c r="D119" s="456">
        <v>0.75</v>
      </c>
      <c r="E119" s="457"/>
      <c r="F119"/>
      <c r="G119" s="449"/>
      <c r="H119"/>
    </row>
    <row r="120" spans="3:8" ht="15" x14ac:dyDescent="0.25">
      <c r="C120" s="451" t="s">
        <v>998</v>
      </c>
      <c r="D120" s="456">
        <f>(77*50%+15*75%)/92</f>
        <v>0.54076086956521741</v>
      </c>
      <c r="E120" s="457"/>
      <c r="F120"/>
      <c r="G120" s="449"/>
      <c r="H120"/>
    </row>
    <row r="121" spans="3:8" ht="15" x14ac:dyDescent="0.25">
      <c r="C121" s="451" t="s">
        <v>999</v>
      </c>
      <c r="D121" s="456">
        <v>0.5</v>
      </c>
      <c r="E121" s="457"/>
      <c r="F121"/>
      <c r="G121" s="449"/>
      <c r="H121"/>
    </row>
    <row r="122" spans="3:8" ht="15" x14ac:dyDescent="0.25">
      <c r="C122" s="451" t="s">
        <v>1000</v>
      </c>
      <c r="D122" s="458">
        <f>(196*75%+169*50%)/365</f>
        <v>0.63424657534246576</v>
      </c>
      <c r="E122" s="457"/>
      <c r="F122" s="459" t="s">
        <v>1001</v>
      </c>
      <c r="G122" s="449"/>
      <c r="H122"/>
    </row>
    <row r="123" spans="3:8" ht="15" x14ac:dyDescent="0.25">
      <c r="C123" s="451">
        <v>2014</v>
      </c>
      <c r="D123" s="460">
        <v>0.5</v>
      </c>
      <c r="E123" s="461"/>
      <c r="F123"/>
      <c r="G123" s="449"/>
      <c r="H123"/>
    </row>
    <row r="124" spans="3:8" ht="15" x14ac:dyDescent="0.25">
      <c r="C124" s="451">
        <v>2015</v>
      </c>
      <c r="D124" s="460">
        <v>0.5</v>
      </c>
      <c r="E124" s="461"/>
      <c r="F124"/>
      <c r="G124" s="449"/>
      <c r="H124"/>
    </row>
    <row r="125" spans="3:8" ht="15" x14ac:dyDescent="0.25">
      <c r="C125" s="451">
        <v>2016</v>
      </c>
      <c r="D125" s="460">
        <v>0.45</v>
      </c>
      <c r="E125" s="461"/>
      <c r="F125"/>
      <c r="G125" s="449"/>
      <c r="H125"/>
    </row>
    <row r="126" spans="3:8" ht="15" x14ac:dyDescent="0.25">
      <c r="C126" s="451">
        <v>2017</v>
      </c>
      <c r="D126" s="460">
        <v>0.45</v>
      </c>
      <c r="E126" s="461"/>
      <c r="F126"/>
      <c r="G126" s="449"/>
      <c r="H126"/>
    </row>
    <row r="127" spans="3:8" ht="15" x14ac:dyDescent="0.25">
      <c r="C127" s="451">
        <v>2018</v>
      </c>
      <c r="D127" s="460">
        <v>0.4</v>
      </c>
      <c r="E127" s="461"/>
      <c r="F127"/>
      <c r="G127" s="449"/>
      <c r="H127"/>
    </row>
    <row r="128" spans="3:8" ht="15" x14ac:dyDescent="0.25">
      <c r="C128" s="451">
        <v>2019</v>
      </c>
      <c r="D128" s="460">
        <v>0.4</v>
      </c>
      <c r="E128" s="461"/>
      <c r="F128"/>
      <c r="G128" s="449"/>
      <c r="H128"/>
    </row>
    <row r="129" spans="3:8" ht="15" x14ac:dyDescent="0.25">
      <c r="C129" s="451" t="s">
        <v>227</v>
      </c>
      <c r="D129" s="460">
        <f>(197*40%+35%*168)/365</f>
        <v>0.37698630136986305</v>
      </c>
      <c r="E129" s="461"/>
      <c r="F129" s="459" t="s">
        <v>1002</v>
      </c>
      <c r="G129" s="449"/>
      <c r="H129"/>
    </row>
    <row r="130" spans="3:8" ht="15" x14ac:dyDescent="0.25">
      <c r="C130" s="462"/>
      <c r="D130" s="463"/>
      <c r="E130"/>
      <c r="F130"/>
      <c r="G130" s="449"/>
      <c r="H130"/>
    </row>
    <row r="131" spans="3:8" ht="15" x14ac:dyDescent="0.25">
      <c r="C131" s="462"/>
      <c r="D131" s="463"/>
      <c r="E131"/>
      <c r="F131"/>
      <c r="G131" s="449"/>
      <c r="H131"/>
    </row>
    <row r="132" spans="3:8" ht="15" x14ac:dyDescent="0.25">
      <c r="C132" s="485" t="s">
        <v>1003</v>
      </c>
      <c r="D132" s="486"/>
      <c r="E132"/>
      <c r="F132"/>
      <c r="G132" s="449"/>
      <c r="H132"/>
    </row>
    <row r="133" spans="3:8" ht="15" x14ac:dyDescent="0.25">
      <c r="C133" s="451" t="s">
        <v>14</v>
      </c>
      <c r="D133" s="464">
        <v>1</v>
      </c>
      <c r="E133"/>
      <c r="F133"/>
      <c r="G133" s="449"/>
      <c r="H133"/>
    </row>
    <row r="134" spans="3:8" ht="15" x14ac:dyDescent="0.25">
      <c r="C134" s="451" t="s">
        <v>20</v>
      </c>
      <c r="D134" s="464">
        <v>1</v>
      </c>
      <c r="E134"/>
      <c r="F134"/>
      <c r="G134" s="449"/>
      <c r="H134"/>
    </row>
    <row r="135" spans="3:8" ht="15" x14ac:dyDescent="0.25">
      <c r="C135" s="451" t="s">
        <v>23</v>
      </c>
      <c r="D135" s="464">
        <v>0.5</v>
      </c>
      <c r="E135"/>
      <c r="F135"/>
      <c r="G135" s="449"/>
      <c r="H135"/>
    </row>
    <row r="136" spans="3:8" ht="15" x14ac:dyDescent="0.25">
      <c r="C136" s="451" t="s">
        <v>26</v>
      </c>
      <c r="D136" s="464">
        <v>0.5</v>
      </c>
      <c r="E136"/>
      <c r="F136"/>
      <c r="G136" s="449"/>
      <c r="H136"/>
    </row>
    <row r="137" spans="3:8" ht="15" x14ac:dyDescent="0.25">
      <c r="C137" s="451" t="s">
        <v>42</v>
      </c>
      <c r="D137" s="464">
        <v>1</v>
      </c>
      <c r="E137"/>
      <c r="F137"/>
      <c r="G137" s="449"/>
      <c r="H137"/>
    </row>
    <row r="138" spans="3:8" ht="15" x14ac:dyDescent="0.25">
      <c r="C138" s="451" t="s">
        <v>67</v>
      </c>
      <c r="D138" s="464">
        <v>0.5</v>
      </c>
      <c r="E138"/>
      <c r="F138"/>
      <c r="G138" s="449"/>
      <c r="H138"/>
    </row>
    <row r="139" spans="3:8" ht="15" x14ac:dyDescent="0.25">
      <c r="C139" s="451" t="s">
        <v>79</v>
      </c>
      <c r="D139" s="464">
        <v>1</v>
      </c>
      <c r="E139"/>
      <c r="F139"/>
      <c r="G139" s="449"/>
      <c r="H139"/>
    </row>
    <row r="140" spans="3:8" ht="15" x14ac:dyDescent="0.25">
      <c r="C140" s="451" t="s">
        <v>89</v>
      </c>
      <c r="D140" s="464">
        <v>1</v>
      </c>
      <c r="E140"/>
      <c r="F140"/>
      <c r="G140" s="449"/>
      <c r="H140"/>
    </row>
    <row r="141" spans="3:8" ht="15" x14ac:dyDescent="0.25">
      <c r="C141" s="451" t="s">
        <v>95</v>
      </c>
      <c r="D141" s="464">
        <v>1</v>
      </c>
      <c r="E141"/>
      <c r="F141"/>
      <c r="G141" s="449"/>
      <c r="H141"/>
    </row>
    <row r="142" spans="3:8" ht="15" x14ac:dyDescent="0.25">
      <c r="C142" s="451" t="s">
        <v>99</v>
      </c>
      <c r="D142" s="464">
        <v>1</v>
      </c>
      <c r="E142"/>
      <c r="F142"/>
      <c r="G142" s="449"/>
      <c r="H142"/>
    </row>
    <row r="143" spans="3:8" ht="15" x14ac:dyDescent="0.25">
      <c r="C143" s="451" t="s">
        <v>1004</v>
      </c>
      <c r="D143" s="464">
        <v>0.5</v>
      </c>
      <c r="E143"/>
      <c r="F143"/>
      <c r="G143" s="449"/>
      <c r="H143"/>
    </row>
    <row r="144" spans="3:8" ht="38.25" x14ac:dyDescent="0.25">
      <c r="C144" s="451" t="s">
        <v>1005</v>
      </c>
      <c r="D144" s="464">
        <v>0.5</v>
      </c>
      <c r="E144"/>
      <c r="F144"/>
      <c r="G144" s="449"/>
      <c r="H144"/>
    </row>
  </sheetData>
  <mergeCells count="13">
    <mergeCell ref="C112:D112"/>
    <mergeCell ref="C117:D117"/>
    <mergeCell ref="C132:D132"/>
    <mergeCell ref="G26:G27"/>
    <mergeCell ref="C65:D65"/>
    <mergeCell ref="C85:D85"/>
    <mergeCell ref="C59:D59"/>
    <mergeCell ref="G32:G35"/>
    <mergeCell ref="B5:C5"/>
    <mergeCell ref="D5:F5"/>
    <mergeCell ref="D7:D8"/>
    <mergeCell ref="D9:D10"/>
    <mergeCell ref="D50:E50"/>
  </mergeCells>
  <dataValidations disablePrompts="1" count="1">
    <dataValidation type="list" allowBlank="1" showInputMessage="1" showErrorMessage="1" sqref="F6" xr:uid="{00000000-0002-0000-0100-000001000000}">
      <formula1>$C$86:$C$88</formula1>
    </dataValidation>
  </dataValidations>
  <pageMargins left="0.51181102362204722" right="0.31496062992125984" top="0.74803149606299213" bottom="0.74803149606299213" header="0.31496062992125984" footer="0.31496062992125984"/>
  <pageSetup paperSize="9" scale="4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E85"/>
  <sheetViews>
    <sheetView topLeftCell="A73" zoomScale="115" zoomScaleNormal="115" workbookViewId="0">
      <selection activeCell="E9" sqref="E9"/>
    </sheetView>
  </sheetViews>
  <sheetFormatPr defaultRowHeight="15" x14ac:dyDescent="0.25"/>
  <cols>
    <col min="2" max="2" width="16" customWidth="1"/>
    <col min="3" max="3" width="68.85546875" customWidth="1"/>
  </cols>
  <sheetData>
    <row r="3" spans="2:5" x14ac:dyDescent="0.25">
      <c r="B3" s="1" t="s">
        <v>14</v>
      </c>
      <c r="C3" s="2" t="s">
        <v>15</v>
      </c>
      <c r="E3" s="3" t="s">
        <v>16</v>
      </c>
    </row>
    <row r="4" spans="2:5" x14ac:dyDescent="0.25">
      <c r="B4" s="1" t="s">
        <v>17</v>
      </c>
      <c r="C4" s="4" t="s">
        <v>18</v>
      </c>
      <c r="E4" s="5" t="s">
        <v>19</v>
      </c>
    </row>
    <row r="5" spans="2:5" x14ac:dyDescent="0.25">
      <c r="B5" s="6" t="s">
        <v>20</v>
      </c>
      <c r="C5" s="2" t="s">
        <v>21</v>
      </c>
      <c r="E5" s="3" t="s">
        <v>22</v>
      </c>
    </row>
    <row r="6" spans="2:5" x14ac:dyDescent="0.25">
      <c r="B6" s="6" t="s">
        <v>23</v>
      </c>
      <c r="C6" s="2" t="s">
        <v>24</v>
      </c>
      <c r="E6" s="7" t="s">
        <v>25</v>
      </c>
    </row>
    <row r="7" spans="2:5" x14ac:dyDescent="0.25">
      <c r="B7" s="6" t="s">
        <v>26</v>
      </c>
      <c r="C7" s="2" t="s">
        <v>27</v>
      </c>
      <c r="E7" s="8" t="s">
        <v>981</v>
      </c>
    </row>
    <row r="8" spans="2:5" s="19" customFormat="1" x14ac:dyDescent="0.25">
      <c r="B8" s="17" t="s">
        <v>28</v>
      </c>
      <c r="C8" s="18" t="s">
        <v>29</v>
      </c>
      <c r="E8" s="19" t="s">
        <v>172</v>
      </c>
    </row>
    <row r="9" spans="2:5" s="19" customFormat="1" x14ac:dyDescent="0.25">
      <c r="B9" s="17" t="s">
        <v>30</v>
      </c>
      <c r="C9" s="18" t="s">
        <v>31</v>
      </c>
      <c r="E9" s="72" t="s">
        <v>323</v>
      </c>
    </row>
    <row r="10" spans="2:5" s="19" customFormat="1" x14ac:dyDescent="0.25">
      <c r="B10" s="17" t="s">
        <v>32</v>
      </c>
      <c r="C10" s="18" t="s">
        <v>33</v>
      </c>
    </row>
    <row r="11" spans="2:5" s="19" customFormat="1" x14ac:dyDescent="0.25">
      <c r="B11" s="17" t="s">
        <v>34</v>
      </c>
      <c r="C11" s="18" t="s">
        <v>35</v>
      </c>
    </row>
    <row r="12" spans="2:5" s="19" customFormat="1" ht="30" x14ac:dyDescent="0.25">
      <c r="B12" s="17" t="s">
        <v>36</v>
      </c>
      <c r="C12" s="18" t="s">
        <v>37</v>
      </c>
    </row>
    <row r="13" spans="2:5" s="19" customFormat="1" x14ac:dyDescent="0.25">
      <c r="B13" s="17" t="s">
        <v>38</v>
      </c>
      <c r="C13" s="18" t="s">
        <v>39</v>
      </c>
    </row>
    <row r="14" spans="2:5" s="19" customFormat="1" x14ac:dyDescent="0.25">
      <c r="B14" s="17" t="s">
        <v>40</v>
      </c>
      <c r="C14" s="18" t="s">
        <v>41</v>
      </c>
    </row>
    <row r="15" spans="2:5" x14ac:dyDescent="0.25">
      <c r="B15" s="6" t="s">
        <v>42</v>
      </c>
      <c r="C15" s="2" t="s">
        <v>43</v>
      </c>
    </row>
    <row r="16" spans="2:5" s="19" customFormat="1" x14ac:dyDescent="0.25">
      <c r="B16" s="17" t="s">
        <v>44</v>
      </c>
      <c r="C16" s="18" t="s">
        <v>45</v>
      </c>
    </row>
    <row r="17" spans="2:3" s="19" customFormat="1" ht="30" x14ac:dyDescent="0.25">
      <c r="B17" s="17" t="s">
        <v>46</v>
      </c>
      <c r="C17" s="18" t="s">
        <v>47</v>
      </c>
    </row>
    <row r="18" spans="2:3" s="19" customFormat="1" ht="30" x14ac:dyDescent="0.25">
      <c r="B18" s="17" t="s">
        <v>48</v>
      </c>
      <c r="C18" s="18" t="s">
        <v>49</v>
      </c>
    </row>
    <row r="19" spans="2:3" s="19" customFormat="1" x14ac:dyDescent="0.25">
      <c r="B19" s="17" t="s">
        <v>50</v>
      </c>
      <c r="C19" s="18" t="s">
        <v>51</v>
      </c>
    </row>
    <row r="20" spans="2:3" s="19" customFormat="1" x14ac:dyDescent="0.25">
      <c r="B20" s="17" t="s">
        <v>52</v>
      </c>
      <c r="C20" s="18" t="s">
        <v>53</v>
      </c>
    </row>
    <row r="21" spans="2:3" s="19" customFormat="1" x14ac:dyDescent="0.25">
      <c r="B21" s="17" t="s">
        <v>54</v>
      </c>
      <c r="C21" s="18" t="s">
        <v>55</v>
      </c>
    </row>
    <row r="22" spans="2:3" s="19" customFormat="1" x14ac:dyDescent="0.25">
      <c r="B22" s="17" t="s">
        <v>56</v>
      </c>
      <c r="C22" s="18" t="s">
        <v>57</v>
      </c>
    </row>
    <row r="23" spans="2:3" s="19" customFormat="1" ht="45" x14ac:dyDescent="0.25">
      <c r="B23" s="17" t="s">
        <v>58</v>
      </c>
      <c r="C23" s="18" t="s">
        <v>59</v>
      </c>
    </row>
    <row r="24" spans="2:3" s="19" customFormat="1" x14ac:dyDescent="0.25">
      <c r="B24" s="17" t="s">
        <v>60</v>
      </c>
      <c r="C24" s="18" t="s">
        <v>61</v>
      </c>
    </row>
    <row r="25" spans="2:3" s="19" customFormat="1" ht="32.25" x14ac:dyDescent="0.25">
      <c r="B25" s="17" t="s">
        <v>62</v>
      </c>
      <c r="C25" s="18" t="s">
        <v>171</v>
      </c>
    </row>
    <row r="26" spans="2:3" s="19" customFormat="1" ht="30" x14ac:dyDescent="0.25">
      <c r="B26" s="17" t="s">
        <v>63</v>
      </c>
      <c r="C26" s="18" t="s">
        <v>64</v>
      </c>
    </row>
    <row r="27" spans="2:3" s="19" customFormat="1" x14ac:dyDescent="0.25">
      <c r="B27" s="17" t="s">
        <v>65</v>
      </c>
      <c r="C27" s="18" t="s">
        <v>66</v>
      </c>
    </row>
    <row r="28" spans="2:3" x14ac:dyDescent="0.25">
      <c r="B28" s="6" t="s">
        <v>67</v>
      </c>
      <c r="C28" s="2" t="s">
        <v>68</v>
      </c>
    </row>
    <row r="29" spans="2:3" x14ac:dyDescent="0.25">
      <c r="B29" s="1" t="s">
        <v>69</v>
      </c>
      <c r="C29" s="4" t="s">
        <v>70</v>
      </c>
    </row>
    <row r="30" spans="2:3" x14ac:dyDescent="0.25">
      <c r="B30" s="1" t="s">
        <v>71</v>
      </c>
      <c r="C30" s="4" t="s">
        <v>72</v>
      </c>
    </row>
    <row r="31" spans="2:3" s="19" customFormat="1" x14ac:dyDescent="0.25">
      <c r="B31" s="17" t="s">
        <v>73</v>
      </c>
      <c r="C31" s="18" t="s">
        <v>74</v>
      </c>
    </row>
    <row r="32" spans="2:3" ht="30" x14ac:dyDescent="0.25">
      <c r="B32" s="1" t="s">
        <v>75</v>
      </c>
      <c r="C32" s="4" t="s">
        <v>76</v>
      </c>
    </row>
    <row r="33" spans="2:5" x14ac:dyDescent="0.25">
      <c r="B33" s="11" t="s">
        <v>77</v>
      </c>
      <c r="C33" s="12" t="s">
        <v>78</v>
      </c>
    </row>
    <row r="34" spans="2:5" x14ac:dyDescent="0.25">
      <c r="B34" s="6" t="s">
        <v>79</v>
      </c>
      <c r="C34" s="2" t="s">
        <v>80</v>
      </c>
    </row>
    <row r="35" spans="2:5" x14ac:dyDescent="0.25">
      <c r="B35" s="9" t="s">
        <v>81</v>
      </c>
      <c r="C35" s="10" t="s">
        <v>82</v>
      </c>
      <c r="E35" t="s">
        <v>982</v>
      </c>
    </row>
    <row r="36" spans="2:5" x14ac:dyDescent="0.25">
      <c r="B36" s="9" t="s">
        <v>83</v>
      </c>
      <c r="C36" s="10" t="s">
        <v>84</v>
      </c>
      <c r="E36" t="s">
        <v>982</v>
      </c>
    </row>
    <row r="37" spans="2:5" x14ac:dyDescent="0.25">
      <c r="B37" s="11" t="s">
        <v>85</v>
      </c>
      <c r="C37" s="12" t="s">
        <v>86</v>
      </c>
    </row>
    <row r="38" spans="2:5" x14ac:dyDescent="0.25">
      <c r="B38" s="13" t="s">
        <v>87</v>
      </c>
      <c r="C38" s="14" t="s">
        <v>88</v>
      </c>
    </row>
    <row r="39" spans="2:5" x14ac:dyDescent="0.25">
      <c r="B39" s="6" t="s">
        <v>89</v>
      </c>
      <c r="C39" s="2" t="s">
        <v>90</v>
      </c>
    </row>
    <row r="40" spans="2:5" s="72" customFormat="1" x14ac:dyDescent="0.25">
      <c r="B40" s="70" t="s">
        <v>91</v>
      </c>
      <c r="C40" s="71" t="s">
        <v>92</v>
      </c>
    </row>
    <row r="41" spans="2:5" s="72" customFormat="1" x14ac:dyDescent="0.25">
      <c r="B41" s="70" t="s">
        <v>93</v>
      </c>
      <c r="C41" s="71" t="s">
        <v>94</v>
      </c>
    </row>
    <row r="42" spans="2:5" x14ac:dyDescent="0.25">
      <c r="B42" s="1" t="s">
        <v>95</v>
      </c>
      <c r="C42" s="2" t="s">
        <v>96</v>
      </c>
    </row>
    <row r="43" spans="2:5" x14ac:dyDescent="0.25">
      <c r="B43" s="1" t="s">
        <v>97</v>
      </c>
      <c r="C43" s="4" t="s">
        <v>98</v>
      </c>
    </row>
    <row r="44" spans="2:5" x14ac:dyDescent="0.25">
      <c r="B44" s="427" t="s">
        <v>99</v>
      </c>
      <c r="C44" s="2" t="s">
        <v>100</v>
      </c>
    </row>
    <row r="45" spans="2:5" x14ac:dyDescent="0.25">
      <c r="B45" s="1" t="s">
        <v>101</v>
      </c>
      <c r="C45" s="4" t="s">
        <v>102</v>
      </c>
    </row>
    <row r="46" spans="2:5" s="5" customFormat="1" x14ac:dyDescent="0.25">
      <c r="B46" s="1" t="s">
        <v>103</v>
      </c>
      <c r="C46" s="4" t="s">
        <v>104</v>
      </c>
    </row>
    <row r="47" spans="2:5" ht="30" x14ac:dyDescent="0.25">
      <c r="B47" s="1" t="s">
        <v>105</v>
      </c>
      <c r="C47" s="4" t="s">
        <v>174</v>
      </c>
    </row>
    <row r="48" spans="2:5" x14ac:dyDescent="0.25">
      <c r="B48" s="1" t="s">
        <v>106</v>
      </c>
      <c r="C48" s="4" t="s">
        <v>107</v>
      </c>
    </row>
    <row r="49" spans="2:3" x14ac:dyDescent="0.25">
      <c r="B49" s="427" t="s">
        <v>108</v>
      </c>
      <c r="C49" s="2" t="s">
        <v>109</v>
      </c>
    </row>
    <row r="50" spans="2:3" s="19" customFormat="1" ht="45" x14ac:dyDescent="0.25">
      <c r="B50" s="17" t="s">
        <v>110</v>
      </c>
      <c r="C50" s="18" t="s">
        <v>111</v>
      </c>
    </row>
    <row r="51" spans="2:3" s="19" customFormat="1" ht="45" x14ac:dyDescent="0.25">
      <c r="B51" s="17" t="s">
        <v>112</v>
      </c>
      <c r="C51" s="18" t="s">
        <v>113</v>
      </c>
    </row>
    <row r="52" spans="2:3" ht="30" x14ac:dyDescent="0.25">
      <c r="B52" s="13" t="s">
        <v>114</v>
      </c>
      <c r="C52" s="14" t="s">
        <v>115</v>
      </c>
    </row>
    <row r="53" spans="2:3" ht="30" x14ac:dyDescent="0.25">
      <c r="B53" s="13" t="s">
        <v>939</v>
      </c>
      <c r="C53" s="14" t="s">
        <v>941</v>
      </c>
    </row>
    <row r="54" spans="2:3" x14ac:dyDescent="0.25">
      <c r="B54" s="13" t="s">
        <v>116</v>
      </c>
      <c r="C54" s="14" t="s">
        <v>173</v>
      </c>
    </row>
    <row r="55" spans="2:3" ht="30" x14ac:dyDescent="0.25">
      <c r="B55" s="11" t="s">
        <v>117</v>
      </c>
      <c r="C55" s="12" t="s">
        <v>118</v>
      </c>
    </row>
    <row r="56" spans="2:3" x14ac:dyDescent="0.25">
      <c r="B56" s="1" t="s">
        <v>119</v>
      </c>
      <c r="C56" s="4" t="s">
        <v>15</v>
      </c>
    </row>
    <row r="57" spans="2:3" x14ac:dyDescent="0.25">
      <c r="B57" s="1" t="s">
        <v>120</v>
      </c>
      <c r="C57" s="4" t="s">
        <v>121</v>
      </c>
    </row>
    <row r="58" spans="2:3" x14ac:dyDescent="0.25">
      <c r="B58" s="1" t="s">
        <v>122</v>
      </c>
      <c r="C58" s="4" t="s">
        <v>123</v>
      </c>
    </row>
    <row r="59" spans="2:3" x14ac:dyDescent="0.25">
      <c r="B59" s="1" t="s">
        <v>124</v>
      </c>
      <c r="C59" s="4" t="s">
        <v>125</v>
      </c>
    </row>
    <row r="60" spans="2:3" x14ac:dyDescent="0.25">
      <c r="B60" s="1" t="s">
        <v>126</v>
      </c>
      <c r="C60" s="4" t="s">
        <v>18</v>
      </c>
    </row>
    <row r="61" spans="2:3" x14ac:dyDescent="0.25">
      <c r="B61" s="6" t="s">
        <v>937</v>
      </c>
      <c r="C61" s="2" t="s">
        <v>940</v>
      </c>
    </row>
    <row r="62" spans="2:3" x14ac:dyDescent="0.25">
      <c r="B62" s="6" t="s">
        <v>938</v>
      </c>
      <c r="C62" s="2" t="s">
        <v>27</v>
      </c>
    </row>
    <row r="63" spans="2:3" s="8" customFormat="1" ht="30" x14ac:dyDescent="0.25">
      <c r="B63" s="13" t="s">
        <v>127</v>
      </c>
      <c r="C63" s="14" t="s">
        <v>128</v>
      </c>
    </row>
    <row r="64" spans="2:3" s="8" customFormat="1" x14ac:dyDescent="0.25">
      <c r="B64" s="13"/>
      <c r="C64" s="14"/>
    </row>
    <row r="65" spans="2:3" x14ac:dyDescent="0.25">
      <c r="B65" s="15" t="s">
        <v>129</v>
      </c>
      <c r="C65" s="15" t="s">
        <v>130</v>
      </c>
    </row>
    <row r="66" spans="2:3" x14ac:dyDescent="0.25">
      <c r="B66" s="15" t="s">
        <v>131</v>
      </c>
      <c r="C66" s="15" t="s">
        <v>132</v>
      </c>
    </row>
    <row r="67" spans="2:3" x14ac:dyDescent="0.25">
      <c r="B67" s="15" t="s">
        <v>133</v>
      </c>
      <c r="C67" s="15" t="s">
        <v>134</v>
      </c>
    </row>
    <row r="68" spans="2:3" ht="22.5" customHeight="1" x14ac:dyDescent="0.25">
      <c r="B68" s="15" t="s">
        <v>135</v>
      </c>
      <c r="C68" s="15" t="s">
        <v>136</v>
      </c>
    </row>
    <row r="69" spans="2:3" x14ac:dyDescent="0.25">
      <c r="B69" s="15" t="s">
        <v>137</v>
      </c>
      <c r="C69" s="15" t="s">
        <v>138</v>
      </c>
    </row>
    <row r="70" spans="2:3" x14ac:dyDescent="0.25">
      <c r="B70" s="15" t="s">
        <v>139</v>
      </c>
      <c r="C70" s="15" t="s">
        <v>140</v>
      </c>
    </row>
    <row r="71" spans="2:3" x14ac:dyDescent="0.25">
      <c r="B71" s="15" t="s">
        <v>141</v>
      </c>
      <c r="C71" s="15" t="s">
        <v>142</v>
      </c>
    </row>
    <row r="72" spans="2:3" x14ac:dyDescent="0.25">
      <c r="B72" s="15" t="s">
        <v>143</v>
      </c>
      <c r="C72" s="15" t="s">
        <v>144</v>
      </c>
    </row>
    <row r="73" spans="2:3" x14ac:dyDescent="0.25">
      <c r="B73" s="15" t="s">
        <v>145</v>
      </c>
      <c r="C73" s="15" t="s">
        <v>146</v>
      </c>
    </row>
    <row r="74" spans="2:3" x14ac:dyDescent="0.25">
      <c r="B74" s="15" t="s">
        <v>147</v>
      </c>
      <c r="C74" s="15" t="s">
        <v>148</v>
      </c>
    </row>
    <row r="75" spans="2:3" x14ac:dyDescent="0.25">
      <c r="B75" s="15" t="s">
        <v>149</v>
      </c>
      <c r="C75" s="15" t="s">
        <v>150</v>
      </c>
    </row>
    <row r="76" spans="2:3" x14ac:dyDescent="0.25">
      <c r="B76" s="15" t="s">
        <v>151</v>
      </c>
      <c r="C76" s="15" t="s">
        <v>152</v>
      </c>
    </row>
    <row r="77" spans="2:3" x14ac:dyDescent="0.25">
      <c r="B77" s="15" t="s">
        <v>153</v>
      </c>
      <c r="C77" s="15" t="s">
        <v>154</v>
      </c>
    </row>
    <row r="78" spans="2:3" x14ac:dyDescent="0.25">
      <c r="B78" s="15" t="s">
        <v>155</v>
      </c>
      <c r="C78" s="15" t="s">
        <v>156</v>
      </c>
    </row>
    <row r="79" spans="2:3" x14ac:dyDescent="0.25">
      <c r="B79" s="15" t="s">
        <v>157</v>
      </c>
      <c r="C79" s="15" t="s">
        <v>158</v>
      </c>
    </row>
    <row r="80" spans="2:3" x14ac:dyDescent="0.25">
      <c r="B80" s="15" t="s">
        <v>159</v>
      </c>
      <c r="C80" s="15" t="s">
        <v>160</v>
      </c>
    </row>
    <row r="81" spans="2:3" x14ac:dyDescent="0.25">
      <c r="B81" s="15" t="s">
        <v>161</v>
      </c>
      <c r="C81" s="15" t="s">
        <v>162</v>
      </c>
    </row>
    <row r="82" spans="2:3" x14ac:dyDescent="0.25">
      <c r="B82" s="15" t="s">
        <v>163</v>
      </c>
      <c r="C82" s="15" t="s">
        <v>164</v>
      </c>
    </row>
    <row r="83" spans="2:3" x14ac:dyDescent="0.25">
      <c r="B83" s="15" t="s">
        <v>165</v>
      </c>
      <c r="C83" s="15" t="s">
        <v>166</v>
      </c>
    </row>
    <row r="84" spans="2:3" ht="15" customHeight="1" x14ac:dyDescent="0.25">
      <c r="B84" s="15" t="s">
        <v>167</v>
      </c>
      <c r="C84" s="15" t="s">
        <v>168</v>
      </c>
    </row>
    <row r="85" spans="2:3" x14ac:dyDescent="0.25">
      <c r="B85" s="16" t="s">
        <v>169</v>
      </c>
      <c r="C85" s="15" t="s">
        <v>170</v>
      </c>
    </row>
  </sheetData>
  <autoFilter ref="B3:B85"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U256"/>
  <sheetViews>
    <sheetView view="pageBreakPreview" topLeftCell="D166" zoomScaleNormal="100" zoomScaleSheetLayoutView="100" workbookViewId="0">
      <selection activeCell="J183" sqref="J183:K183"/>
    </sheetView>
  </sheetViews>
  <sheetFormatPr defaultRowHeight="12.75" x14ac:dyDescent="0.2"/>
  <cols>
    <col min="1" max="2" width="9.140625" style="171"/>
    <col min="3" max="3" width="12.28515625" style="171" customWidth="1"/>
    <col min="4" max="4" width="14.42578125" style="171" customWidth="1"/>
    <col min="5" max="10" width="9.140625" style="171"/>
    <col min="11" max="11" width="7.85546875" style="171" customWidth="1"/>
    <col min="12" max="12" width="20.42578125" style="171" customWidth="1"/>
    <col min="13" max="13" width="10.28515625" style="305" customWidth="1"/>
    <col min="14" max="17" width="9.140625" style="305"/>
    <col min="18" max="18" width="17.28515625" style="305" customWidth="1"/>
    <col min="19" max="19" width="14.7109375" style="305" customWidth="1"/>
    <col min="20" max="16384" width="9.140625" style="171"/>
  </cols>
  <sheetData>
    <row r="1" spans="3:19" ht="13.5" thickBot="1" x14ac:dyDescent="0.25"/>
    <row r="2" spans="3:19" ht="21" customHeight="1" x14ac:dyDescent="0.2">
      <c r="C2" s="514" t="s">
        <v>324</v>
      </c>
      <c r="D2" s="515"/>
      <c r="E2" s="515"/>
      <c r="F2" s="515"/>
      <c r="G2" s="516"/>
      <c r="H2" s="520" t="s">
        <v>872</v>
      </c>
      <c r="I2" s="521"/>
      <c r="J2" s="521"/>
      <c r="K2" s="521"/>
      <c r="L2" s="522"/>
    </row>
    <row r="3" spans="3:19" ht="37.5" customHeight="1" thickBot="1" x14ac:dyDescent="0.25">
      <c r="C3" s="517" t="s">
        <v>873</v>
      </c>
      <c r="D3" s="518"/>
      <c r="E3" s="518"/>
      <c r="F3" s="518"/>
      <c r="G3" s="519"/>
      <c r="H3" s="523"/>
      <c r="I3" s="524"/>
      <c r="J3" s="524"/>
      <c r="K3" s="524"/>
      <c r="L3" s="525"/>
    </row>
    <row r="4" spans="3:19" ht="15.75" customHeight="1" thickBot="1" x14ac:dyDescent="0.25">
      <c r="C4" s="526" t="s">
        <v>326</v>
      </c>
      <c r="D4" s="527"/>
      <c r="E4" s="527"/>
      <c r="F4" s="527"/>
      <c r="G4" s="527"/>
      <c r="H4" s="527"/>
      <c r="I4" s="527"/>
      <c r="J4" s="527"/>
      <c r="K4" s="527"/>
      <c r="L4" s="528"/>
    </row>
    <row r="5" spans="3:19" ht="15.75" customHeight="1" thickBot="1" x14ac:dyDescent="0.25">
      <c r="C5" s="511" t="s">
        <v>874</v>
      </c>
      <c r="D5" s="512"/>
      <c r="E5" s="512"/>
      <c r="F5" s="512"/>
      <c r="G5" s="512"/>
      <c r="H5" s="512"/>
      <c r="I5" s="512"/>
      <c r="J5" s="512"/>
      <c r="K5" s="512"/>
      <c r="L5" s="513"/>
      <c r="N5" s="305" t="s">
        <v>463</v>
      </c>
    </row>
    <row r="6" spans="3:19" ht="15.75" customHeight="1" thickBot="1" x14ac:dyDescent="0.25">
      <c r="C6" s="511" t="s">
        <v>875</v>
      </c>
      <c r="D6" s="512"/>
      <c r="E6" s="512"/>
      <c r="F6" s="512"/>
      <c r="G6" s="512"/>
      <c r="H6" s="512"/>
      <c r="I6" s="512"/>
      <c r="J6" s="512"/>
      <c r="K6" s="512"/>
      <c r="L6" s="513"/>
      <c r="N6" s="305" t="s">
        <v>464</v>
      </c>
    </row>
    <row r="7" spans="3:19" ht="13.5" thickBot="1" x14ac:dyDescent="0.25">
      <c r="C7" s="511" t="s">
        <v>0</v>
      </c>
      <c r="D7" s="512"/>
      <c r="E7" s="512"/>
      <c r="F7" s="512"/>
      <c r="G7" s="512"/>
      <c r="H7" s="512"/>
      <c r="I7" s="512"/>
      <c r="J7" s="512"/>
      <c r="K7" s="512"/>
      <c r="L7" s="513"/>
    </row>
    <row r="8" spans="3:19" ht="15.75" customHeight="1" thickBot="1" x14ac:dyDescent="0.25">
      <c r="C8" s="529" t="s">
        <v>229</v>
      </c>
      <c r="D8" s="530"/>
      <c r="E8" s="530"/>
      <c r="F8" s="530"/>
      <c r="G8" s="530"/>
      <c r="H8" s="530"/>
      <c r="I8" s="530"/>
      <c r="J8" s="530"/>
      <c r="K8" s="530"/>
      <c r="L8" s="531"/>
    </row>
    <row r="9" spans="3:19" ht="15.75" customHeight="1" thickBot="1" x14ac:dyDescent="0.25">
      <c r="C9" s="511" t="s">
        <v>1</v>
      </c>
      <c r="D9" s="512"/>
      <c r="E9" s="512"/>
      <c r="F9" s="512"/>
      <c r="G9" s="512"/>
      <c r="H9" s="513"/>
      <c r="I9" s="511" t="s">
        <v>2</v>
      </c>
      <c r="J9" s="512"/>
      <c r="K9" s="512"/>
      <c r="L9" s="513"/>
    </row>
    <row r="10" spans="3:19" ht="13.5" thickBot="1" x14ac:dyDescent="0.25">
      <c r="C10" s="511" t="s">
        <v>3</v>
      </c>
      <c r="D10" s="512"/>
      <c r="E10" s="513"/>
      <c r="F10" s="511" t="s">
        <v>4</v>
      </c>
      <c r="G10" s="512"/>
      <c r="H10" s="513"/>
      <c r="I10" s="511" t="s">
        <v>5</v>
      </c>
      <c r="J10" s="513"/>
      <c r="K10" s="511" t="s">
        <v>6</v>
      </c>
      <c r="L10" s="513"/>
    </row>
    <row r="11" spans="3:19" ht="69.75" customHeight="1" thickBot="1" x14ac:dyDescent="0.25">
      <c r="C11" s="526" t="s">
        <v>945</v>
      </c>
      <c r="D11" s="527"/>
      <c r="E11" s="527"/>
      <c r="F11" s="527"/>
      <c r="G11" s="527"/>
      <c r="H11" s="527"/>
      <c r="I11" s="527"/>
      <c r="J11" s="527"/>
      <c r="K11" s="527"/>
      <c r="L11" s="528"/>
    </row>
    <row r="12" spans="3:19" ht="15.75" customHeight="1" thickBot="1" x14ac:dyDescent="0.25">
      <c r="C12" s="541" t="s">
        <v>876</v>
      </c>
      <c r="D12" s="542"/>
      <c r="E12" s="543" t="s">
        <v>877</v>
      </c>
      <c r="F12" s="544"/>
      <c r="G12" s="544"/>
      <c r="H12" s="545"/>
      <c r="I12" s="546" t="s">
        <v>878</v>
      </c>
      <c r="J12" s="547"/>
      <c r="K12" s="547"/>
      <c r="L12" s="548"/>
    </row>
    <row r="13" spans="3:19" s="337" customFormat="1" ht="15" customHeight="1" thickBot="1" x14ac:dyDescent="0.25">
      <c r="C13" s="499" t="str">
        <f>'katalog odpadów'!B42</f>
        <v>15 01 01</v>
      </c>
      <c r="D13" s="500"/>
      <c r="E13" s="501" t="str">
        <f>'katalog odpadów'!C42</f>
        <v>Opakowania z papieru i tektury</v>
      </c>
      <c r="F13" s="502"/>
      <c r="G13" s="502"/>
      <c r="H13" s="503"/>
      <c r="I13" s="504">
        <v>40</v>
      </c>
      <c r="J13" s="505"/>
      <c r="K13" s="505"/>
      <c r="L13" s="506"/>
      <c r="M13" s="305"/>
      <c r="N13" s="305"/>
      <c r="O13" s="305"/>
      <c r="P13" s="305"/>
      <c r="Q13" s="305"/>
      <c r="R13" s="305"/>
      <c r="S13" s="305"/>
    </row>
    <row r="14" spans="3:19" s="338" customFormat="1" ht="15.75" customHeight="1" thickBot="1" x14ac:dyDescent="0.25">
      <c r="C14" s="493" t="str">
        <f>'katalog odpadów'!B43</f>
        <v>15 01 02</v>
      </c>
      <c r="D14" s="494"/>
      <c r="E14" s="507" t="str">
        <f>'katalog odpadów'!C43</f>
        <v>Opakowania z tworzyw sztucznych</v>
      </c>
      <c r="F14" s="508"/>
      <c r="G14" s="508"/>
      <c r="H14" s="509"/>
      <c r="I14" s="496">
        <v>70</v>
      </c>
      <c r="J14" s="497"/>
      <c r="K14" s="497"/>
      <c r="L14" s="498"/>
      <c r="M14" s="305"/>
      <c r="N14" s="305"/>
      <c r="O14" s="305"/>
      <c r="P14" s="305"/>
      <c r="Q14" s="305"/>
      <c r="R14" s="305"/>
      <c r="S14" s="305"/>
    </row>
    <row r="15" spans="3:19" s="338" customFormat="1" ht="15.75" customHeight="1" thickBot="1" x14ac:dyDescent="0.25">
      <c r="C15" s="493" t="str">
        <f>'katalog odpadów'!B45</f>
        <v>15 01 04</v>
      </c>
      <c r="D15" s="494"/>
      <c r="E15" s="507" t="str">
        <f>'katalog odpadów'!C45</f>
        <v>Opakowania z metali</v>
      </c>
      <c r="F15" s="508"/>
      <c r="G15" s="508"/>
      <c r="H15" s="509"/>
      <c r="I15" s="496">
        <v>5</v>
      </c>
      <c r="J15" s="497"/>
      <c r="K15" s="497"/>
      <c r="L15" s="498"/>
      <c r="M15" s="305"/>
      <c r="N15" s="305"/>
      <c r="O15" s="305"/>
      <c r="P15" s="305"/>
      <c r="Q15" s="305"/>
      <c r="R15" s="305"/>
      <c r="S15" s="305"/>
    </row>
    <row r="16" spans="3:19" s="338" customFormat="1" ht="22.5" customHeight="1" thickBot="1" x14ac:dyDescent="0.25">
      <c r="C16" s="493" t="str">
        <f>'katalog odpadów'!B47</f>
        <v>15 01 06</v>
      </c>
      <c r="D16" s="494"/>
      <c r="E16" s="507" t="str">
        <f>'katalog odpadów'!C47</f>
        <v xml:space="preserve">Zmieszane odpady opakowaniowe ( w części papier, szkło, tworzywa, metale, wielomateriałowe) </v>
      </c>
      <c r="F16" s="508"/>
      <c r="G16" s="508"/>
      <c r="H16" s="509"/>
      <c r="I16" s="496">
        <v>5</v>
      </c>
      <c r="J16" s="497"/>
      <c r="K16" s="497"/>
      <c r="L16" s="498"/>
      <c r="M16" s="305"/>
      <c r="N16" s="305" t="s">
        <v>474</v>
      </c>
      <c r="O16" s="305"/>
      <c r="P16" s="305"/>
      <c r="Q16" s="305"/>
      <c r="R16" s="305"/>
      <c r="S16" s="305"/>
    </row>
    <row r="17" spans="3:19" s="338" customFormat="1" ht="15.75" customHeight="1" thickBot="1" x14ac:dyDescent="0.25">
      <c r="C17" s="493" t="str">
        <f>'katalog odpadów'!B48</f>
        <v>15 01 07</v>
      </c>
      <c r="D17" s="494"/>
      <c r="E17" s="507" t="str">
        <f>'katalog odpadów'!C48</f>
        <v>Opakowania ze szkła</v>
      </c>
      <c r="F17" s="508"/>
      <c r="G17" s="508"/>
      <c r="H17" s="509"/>
      <c r="I17" s="496">
        <v>75</v>
      </c>
      <c r="J17" s="497"/>
      <c r="K17" s="497"/>
      <c r="L17" s="498"/>
      <c r="M17" s="305"/>
      <c r="N17" s="305"/>
      <c r="O17" s="305"/>
      <c r="P17" s="305"/>
      <c r="Q17" s="305"/>
      <c r="R17" s="305"/>
      <c r="S17" s="305"/>
    </row>
    <row r="18" spans="3:19" s="337" customFormat="1" ht="15.75" customHeight="1" thickBot="1" x14ac:dyDescent="0.25">
      <c r="C18" s="499" t="str">
        <f>'katalog odpadów'!B3</f>
        <v>20 01 01</v>
      </c>
      <c r="D18" s="500"/>
      <c r="E18" s="499" t="str">
        <f>'katalog odpadów'!C3</f>
        <v>Papier i tektura</v>
      </c>
      <c r="F18" s="510"/>
      <c r="G18" s="510"/>
      <c r="H18" s="500"/>
      <c r="I18" s="504">
        <v>10</v>
      </c>
      <c r="J18" s="505"/>
      <c r="K18" s="505"/>
      <c r="L18" s="506"/>
      <c r="M18" s="305"/>
      <c r="N18" s="305"/>
      <c r="O18" s="305"/>
      <c r="P18" s="305"/>
      <c r="Q18" s="305"/>
      <c r="R18" s="305"/>
      <c r="S18" s="305"/>
    </row>
    <row r="19" spans="3:19" s="338" customFormat="1" ht="15.75" customHeight="1" thickBot="1" x14ac:dyDescent="0.25">
      <c r="C19" s="493" t="str">
        <f>'katalog odpadów'!B4</f>
        <v>20 01 02</v>
      </c>
      <c r="D19" s="494"/>
      <c r="E19" s="493" t="str">
        <f>'katalog odpadów'!C4</f>
        <v>Szkło</v>
      </c>
      <c r="F19" s="495"/>
      <c r="G19" s="495"/>
      <c r="H19" s="494"/>
      <c r="I19" s="496">
        <v>1</v>
      </c>
      <c r="J19" s="497"/>
      <c r="K19" s="497"/>
      <c r="L19" s="498"/>
      <c r="M19" s="305"/>
      <c r="N19" s="305"/>
      <c r="O19" s="305"/>
      <c r="P19" s="305"/>
      <c r="Q19" s="305"/>
      <c r="R19" s="305"/>
      <c r="S19" s="305"/>
    </row>
    <row r="20" spans="3:19" s="337" customFormat="1" ht="15.75" customHeight="1" thickBot="1" x14ac:dyDescent="0.25">
      <c r="C20" s="499" t="str">
        <f>'katalog odpadów'!B5</f>
        <v>20 01 08</v>
      </c>
      <c r="D20" s="500"/>
      <c r="E20" s="499" t="str">
        <f>'katalog odpadów'!C5</f>
        <v>Odpady kuchenne ulegające biodegradacji</v>
      </c>
      <c r="F20" s="510"/>
      <c r="G20" s="510"/>
      <c r="H20" s="500"/>
      <c r="I20" s="504">
        <v>30</v>
      </c>
      <c r="J20" s="505"/>
      <c r="K20" s="505"/>
      <c r="L20" s="506"/>
      <c r="M20" s="305"/>
      <c r="N20" s="305"/>
      <c r="O20" s="305"/>
      <c r="P20" s="305"/>
      <c r="Q20" s="305"/>
      <c r="R20" s="305"/>
      <c r="S20" s="305"/>
    </row>
    <row r="21" spans="3:19" s="337" customFormat="1" ht="15.75" customHeight="1" thickBot="1" x14ac:dyDescent="0.25">
      <c r="C21" s="499" t="str">
        <f>'katalog odpadów'!B34</f>
        <v>20 02 01</v>
      </c>
      <c r="D21" s="500"/>
      <c r="E21" s="501" t="str">
        <f>'katalog odpadów'!C34</f>
        <v>Odpady ulegające biodegradacji</v>
      </c>
      <c r="F21" s="502"/>
      <c r="G21" s="502"/>
      <c r="H21" s="503"/>
      <c r="I21" s="504">
        <v>300</v>
      </c>
      <c r="J21" s="505"/>
      <c r="K21" s="505"/>
      <c r="L21" s="506"/>
      <c r="M21" s="305"/>
      <c r="N21" s="305"/>
      <c r="O21" s="305"/>
      <c r="P21" s="305"/>
      <c r="Q21" s="305"/>
      <c r="R21" s="305"/>
      <c r="S21" s="305"/>
    </row>
    <row r="22" spans="3:19" s="339" customFormat="1" ht="24" customHeight="1" thickBot="1" x14ac:dyDescent="0.25">
      <c r="C22" s="815" t="str">
        <f>'katalog odpadów'!B38</f>
        <v>20 03 01</v>
      </c>
      <c r="D22" s="816"/>
      <c r="E22" s="805" t="str">
        <f>'katalog odpadów'!C38</f>
        <v>Niesegregowane (zmieszane) odpady komunalne</v>
      </c>
      <c r="F22" s="806"/>
      <c r="G22" s="806"/>
      <c r="H22" s="807"/>
      <c r="I22" s="808">
        <v>1200</v>
      </c>
      <c r="J22" s="809"/>
      <c r="K22" s="809"/>
      <c r="L22" s="810"/>
      <c r="M22" s="305"/>
      <c r="N22" s="305"/>
      <c r="O22" s="305"/>
      <c r="P22" s="305"/>
      <c r="Q22" s="305"/>
      <c r="R22" s="305"/>
      <c r="S22" s="305"/>
    </row>
    <row r="23" spans="3:19" s="337" customFormat="1" ht="15.75" customHeight="1" thickBot="1" x14ac:dyDescent="0.25">
      <c r="C23" s="499" t="str">
        <f>'katalog odpadów'!B39</f>
        <v>20 03 02</v>
      </c>
      <c r="D23" s="500"/>
      <c r="E23" s="501" t="str">
        <f>'katalog odpadów'!C39</f>
        <v>Odpady z targowisk</v>
      </c>
      <c r="F23" s="502"/>
      <c r="G23" s="502"/>
      <c r="H23" s="503"/>
      <c r="I23" s="504">
        <v>50</v>
      </c>
      <c r="J23" s="505"/>
      <c r="K23" s="505"/>
      <c r="L23" s="506"/>
      <c r="M23" s="305"/>
      <c r="N23" s="305"/>
      <c r="O23" s="305"/>
      <c r="P23" s="305"/>
      <c r="Q23" s="305"/>
      <c r="R23" s="305"/>
      <c r="S23" s="305"/>
    </row>
    <row r="24" spans="3:19" s="340" customFormat="1" ht="15.75" customHeight="1" thickBot="1" x14ac:dyDescent="0.25">
      <c r="C24" s="549" t="str">
        <f>'katalog odpadów'!B65</f>
        <v>17 01 01</v>
      </c>
      <c r="D24" s="550"/>
      <c r="E24" s="549" t="str">
        <f>'katalog odpadów'!C65</f>
        <v xml:space="preserve"> Odpady betonu oraz gruz betonowy z rozbiórek i remontów</v>
      </c>
      <c r="F24" s="551"/>
      <c r="G24" s="551"/>
      <c r="H24" s="550"/>
      <c r="I24" s="777">
        <v>20</v>
      </c>
      <c r="J24" s="811"/>
      <c r="K24" s="811"/>
      <c r="L24" s="778"/>
      <c r="M24" s="305"/>
      <c r="N24" s="305"/>
      <c r="O24" s="305"/>
      <c r="P24" s="305"/>
      <c r="Q24" s="305"/>
      <c r="R24" s="305"/>
      <c r="S24" s="305"/>
    </row>
    <row r="25" spans="3:19" s="340" customFormat="1" ht="29.25" customHeight="1" thickBot="1" x14ac:dyDescent="0.25">
      <c r="C25" s="549" t="str">
        <f>'katalog odpadów'!B66</f>
        <v>17 01 02</v>
      </c>
      <c r="D25" s="550"/>
      <c r="E25" s="549" t="str">
        <f>'katalog odpadów'!C66</f>
        <v xml:space="preserve"> Gruz ceglany</v>
      </c>
      <c r="F25" s="551"/>
      <c r="G25" s="551"/>
      <c r="H25" s="550"/>
      <c r="I25" s="777">
        <v>5</v>
      </c>
      <c r="J25" s="811"/>
      <c r="K25" s="811"/>
      <c r="L25" s="778"/>
      <c r="M25" s="305"/>
      <c r="N25" s="305"/>
      <c r="O25" s="305"/>
      <c r="P25" s="305"/>
      <c r="Q25" s="305"/>
      <c r="R25" s="305"/>
      <c r="S25" s="305"/>
    </row>
    <row r="26" spans="3:19" s="340" customFormat="1" ht="29.25" customHeight="1" thickBot="1" x14ac:dyDescent="0.25">
      <c r="C26" s="549" t="str">
        <f>'katalog odpadów'!B67</f>
        <v>17 01 03</v>
      </c>
      <c r="D26" s="550"/>
      <c r="E26" s="549" t="str">
        <f>'katalog odpadów'!C67</f>
        <v xml:space="preserve"> Odpady innych materiałów ceramicznych i elementów wyposażenia</v>
      </c>
      <c r="F26" s="551"/>
      <c r="G26" s="551"/>
      <c r="H26" s="550"/>
      <c r="I26" s="777">
        <v>20</v>
      </c>
      <c r="J26" s="811"/>
      <c r="K26" s="811"/>
      <c r="L26" s="778"/>
      <c r="M26" s="305"/>
      <c r="N26" s="305"/>
      <c r="O26" s="305"/>
      <c r="P26" s="305"/>
      <c r="Q26" s="305"/>
      <c r="R26" s="305"/>
      <c r="S26" s="305"/>
    </row>
    <row r="27" spans="3:19" s="340" customFormat="1" ht="33.75" customHeight="1" thickBot="1" x14ac:dyDescent="0.25">
      <c r="C27" s="549" t="str">
        <f>'katalog odpadów'!B68</f>
        <v>17 01 07</v>
      </c>
      <c r="D27" s="550"/>
      <c r="E27" s="549" t="str">
        <f>'katalog odpadów'!C68</f>
        <v xml:space="preserve"> Zmieszane odpady z betonu, gruzu ceglanego, odpadowych materiałów ceramicznych i elementów wyposażenia inne niż wymienione w 17 01 06</v>
      </c>
      <c r="F27" s="551"/>
      <c r="G27" s="551"/>
      <c r="H27" s="550"/>
      <c r="I27" s="777">
        <v>5</v>
      </c>
      <c r="J27" s="811"/>
      <c r="K27" s="811"/>
      <c r="L27" s="778"/>
      <c r="M27" s="305"/>
      <c r="N27" s="305"/>
      <c r="O27" s="305"/>
      <c r="P27" s="305"/>
      <c r="Q27" s="305"/>
      <c r="R27" s="305"/>
      <c r="S27" s="305"/>
    </row>
    <row r="28" spans="3:19" s="340" customFormat="1" ht="18" customHeight="1" thickBot="1" x14ac:dyDescent="0.25">
      <c r="C28" s="501" t="str">
        <f>'katalog odpadów'!B7</f>
        <v>20 01 11</v>
      </c>
      <c r="D28" s="503"/>
      <c r="E28" s="812" t="str">
        <f>'katalog odpadów'!C7</f>
        <v>Tekstylia</v>
      </c>
      <c r="F28" s="813"/>
      <c r="G28" s="813"/>
      <c r="H28" s="814"/>
      <c r="I28" s="504">
        <v>4</v>
      </c>
      <c r="J28" s="505"/>
      <c r="K28" s="505"/>
      <c r="L28" s="506"/>
      <c r="M28" s="305"/>
      <c r="N28" s="305" t="s">
        <v>482</v>
      </c>
      <c r="O28" s="305"/>
      <c r="P28" s="305"/>
      <c r="Q28" s="305"/>
      <c r="R28" s="305"/>
      <c r="S28" s="305"/>
    </row>
    <row r="29" spans="3:19" ht="28.5" customHeight="1" thickBot="1" x14ac:dyDescent="0.25">
      <c r="C29" s="511" t="str">
        <f>'katalog odpadów'!B26</f>
        <v>20 01 36</v>
      </c>
      <c r="D29" s="513"/>
      <c r="E29" s="511" t="str">
        <f>'katalog odpadów'!C26</f>
        <v>Zużyte urządzenia elektryczne i elektroniczne inne niż wymienione w 20 01 21, 20 01 23 i 20 01 35</v>
      </c>
      <c r="F29" s="512"/>
      <c r="G29" s="512"/>
      <c r="H29" s="513"/>
      <c r="I29" s="535">
        <v>1.752</v>
      </c>
      <c r="J29" s="536"/>
      <c r="K29" s="536"/>
      <c r="L29" s="537"/>
      <c r="N29" s="305" t="s">
        <v>474</v>
      </c>
    </row>
    <row r="30" spans="3:19" ht="15.75" customHeight="1" thickBot="1" x14ac:dyDescent="0.25">
      <c r="C30" s="511" t="str">
        <f>'katalog odpadów'!B40</f>
        <v>20 03 07</v>
      </c>
      <c r="D30" s="513"/>
      <c r="E30" s="511" t="str">
        <f>'katalog odpadów'!C40</f>
        <v>Odpady wielkogabarytowe</v>
      </c>
      <c r="F30" s="512"/>
      <c r="G30" s="512"/>
      <c r="H30" s="513"/>
      <c r="I30" s="535">
        <v>15</v>
      </c>
      <c r="J30" s="536"/>
      <c r="K30" s="536"/>
      <c r="L30" s="537"/>
    </row>
    <row r="31" spans="3:19" ht="36" customHeight="1" thickBot="1" x14ac:dyDescent="0.25">
      <c r="C31" s="511" t="s">
        <v>169</v>
      </c>
      <c r="D31" s="513"/>
      <c r="E31" s="511" t="s">
        <v>468</v>
      </c>
      <c r="F31" s="512"/>
      <c r="G31" s="512"/>
      <c r="H31" s="513"/>
      <c r="I31" s="535">
        <v>400</v>
      </c>
      <c r="J31" s="536"/>
      <c r="K31" s="536"/>
      <c r="L31" s="537"/>
    </row>
    <row r="32" spans="3:19" ht="13.5" hidden="1" thickBot="1" x14ac:dyDescent="0.25">
      <c r="C32" s="511"/>
      <c r="D32" s="513"/>
      <c r="E32" s="511"/>
      <c r="F32" s="512"/>
      <c r="G32" s="512"/>
      <c r="H32" s="513"/>
      <c r="I32" s="538"/>
      <c r="J32" s="539"/>
      <c r="K32" s="539"/>
      <c r="L32" s="540"/>
    </row>
    <row r="33" spans="3:19" ht="13.5" hidden="1" thickBot="1" x14ac:dyDescent="0.25">
      <c r="C33" s="511"/>
      <c r="D33" s="513"/>
      <c r="E33" s="511"/>
      <c r="F33" s="512"/>
      <c r="G33" s="512"/>
      <c r="H33" s="513"/>
      <c r="I33" s="538"/>
      <c r="J33" s="539"/>
      <c r="K33" s="539"/>
      <c r="L33" s="540"/>
    </row>
    <row r="34" spans="3:19" ht="13.5" hidden="1" thickBot="1" x14ac:dyDescent="0.25">
      <c r="C34" s="511"/>
      <c r="D34" s="513"/>
      <c r="E34" s="511"/>
      <c r="F34" s="512"/>
      <c r="G34" s="512"/>
      <c r="H34" s="513"/>
      <c r="I34" s="538"/>
      <c r="J34" s="539"/>
      <c r="K34" s="539"/>
      <c r="L34" s="540"/>
    </row>
    <row r="35" spans="3:19" ht="13.5" thickBot="1" x14ac:dyDescent="0.25">
      <c r="C35" s="552" t="s">
        <v>7</v>
      </c>
      <c r="D35" s="633"/>
      <c r="E35" s="633"/>
      <c r="F35" s="633"/>
      <c r="G35" s="633"/>
      <c r="H35" s="553"/>
      <c r="I35" s="818">
        <f>SUM(I13:L31)</f>
        <v>2256.752</v>
      </c>
      <c r="J35" s="819"/>
      <c r="K35" s="819"/>
      <c r="L35" s="820"/>
    </row>
    <row r="36" spans="3:19" ht="15" customHeight="1" x14ac:dyDescent="0.2">
      <c r="C36" s="555" t="s">
        <v>330</v>
      </c>
      <c r="D36" s="592"/>
      <c r="E36" s="592"/>
      <c r="F36" s="592"/>
      <c r="G36" s="592"/>
      <c r="H36" s="556"/>
      <c r="I36" s="821">
        <f>I35-I38</f>
        <v>2206.752</v>
      </c>
      <c r="J36" s="822"/>
      <c r="K36" s="822"/>
      <c r="L36" s="823"/>
    </row>
    <row r="37" spans="3:19" ht="13.5" thickBot="1" x14ac:dyDescent="0.25">
      <c r="C37" s="593" t="s">
        <v>331</v>
      </c>
      <c r="D37" s="594"/>
      <c r="E37" s="594"/>
      <c r="F37" s="594"/>
      <c r="G37" s="594"/>
      <c r="H37" s="595"/>
      <c r="I37" s="824"/>
      <c r="J37" s="825"/>
      <c r="K37" s="825"/>
      <c r="L37" s="826"/>
    </row>
    <row r="38" spans="3:19" ht="15.75" customHeight="1" thickBot="1" x14ac:dyDescent="0.25">
      <c r="C38" s="532" t="s">
        <v>332</v>
      </c>
      <c r="D38" s="533"/>
      <c r="E38" s="533"/>
      <c r="F38" s="533"/>
      <c r="G38" s="533"/>
      <c r="H38" s="534"/>
      <c r="I38" s="535">
        <f>I24+I25+I26+I27</f>
        <v>50</v>
      </c>
      <c r="J38" s="536"/>
      <c r="K38" s="536"/>
      <c r="L38" s="537"/>
    </row>
    <row r="39" spans="3:19" ht="28.5" customHeight="1" thickBot="1" x14ac:dyDescent="0.25">
      <c r="C39" s="526" t="s">
        <v>879</v>
      </c>
      <c r="D39" s="527"/>
      <c r="E39" s="527"/>
      <c r="F39" s="527"/>
      <c r="G39" s="527"/>
      <c r="H39" s="527"/>
      <c r="I39" s="527"/>
      <c r="J39" s="527"/>
      <c r="K39" s="527"/>
      <c r="L39" s="528"/>
    </row>
    <row r="40" spans="3:19" ht="70.5" customHeight="1" thickBot="1" x14ac:dyDescent="0.25">
      <c r="C40" s="529" t="s">
        <v>880</v>
      </c>
      <c r="D40" s="530"/>
      <c r="E40" s="530"/>
      <c r="F40" s="530"/>
      <c r="G40" s="530"/>
      <c r="H40" s="530"/>
      <c r="I40" s="530"/>
      <c r="J40" s="530"/>
      <c r="K40" s="530"/>
      <c r="L40" s="531"/>
      <c r="N40" s="844" t="s">
        <v>472</v>
      </c>
      <c r="O40" s="844"/>
      <c r="P40" s="844"/>
      <c r="Q40" s="844"/>
      <c r="R40" s="844"/>
    </row>
    <row r="41" spans="3:19" ht="22.5" customHeight="1" x14ac:dyDescent="0.2">
      <c r="C41" s="354"/>
      <c r="D41" s="254"/>
      <c r="E41" s="555"/>
      <c r="F41" s="556"/>
      <c r="G41" s="559" t="s">
        <v>334</v>
      </c>
      <c r="H41" s="560"/>
      <c r="I41" s="561"/>
      <c r="J41" s="559" t="s">
        <v>881</v>
      </c>
      <c r="K41" s="561"/>
      <c r="L41" s="254"/>
    </row>
    <row r="42" spans="3:19" ht="45" customHeight="1" thickBot="1" x14ac:dyDescent="0.25">
      <c r="C42" s="355" t="s">
        <v>876</v>
      </c>
      <c r="D42" s="356" t="s">
        <v>877</v>
      </c>
      <c r="E42" s="557" t="s">
        <v>882</v>
      </c>
      <c r="F42" s="558"/>
      <c r="G42" s="562" t="s">
        <v>883</v>
      </c>
      <c r="H42" s="563"/>
      <c r="I42" s="564"/>
      <c r="J42" s="562"/>
      <c r="K42" s="564"/>
      <c r="L42" s="357" t="s">
        <v>884</v>
      </c>
    </row>
    <row r="43" spans="3:19" s="338" customFormat="1" ht="45" customHeight="1" thickBot="1" x14ac:dyDescent="0.25">
      <c r="C43" s="358" t="str">
        <f>C14</f>
        <v>15 01 02</v>
      </c>
      <c r="D43" s="358" t="str">
        <f>E14</f>
        <v>Opakowania z tworzyw sztucznych</v>
      </c>
      <c r="E43" s="496">
        <f>I14</f>
        <v>70</v>
      </c>
      <c r="F43" s="637"/>
      <c r="G43" s="817" t="s">
        <v>859</v>
      </c>
      <c r="H43" s="636"/>
      <c r="I43" s="637"/>
      <c r="J43" s="817" t="s">
        <v>957</v>
      </c>
      <c r="K43" s="637"/>
      <c r="L43" s="359" t="s">
        <v>946</v>
      </c>
      <c r="M43" s="305"/>
      <c r="N43" s="305"/>
      <c r="O43" s="305"/>
      <c r="P43" s="305"/>
      <c r="Q43" s="305"/>
      <c r="R43" s="305"/>
      <c r="S43" s="305"/>
    </row>
    <row r="44" spans="3:19" s="338" customFormat="1" ht="45" customHeight="1" thickBot="1" x14ac:dyDescent="0.25">
      <c r="C44" s="358" t="str">
        <f t="shared" ref="C44:C45" si="0">C15</f>
        <v>15 01 04</v>
      </c>
      <c r="D44" s="358" t="str">
        <f>E15</f>
        <v>Opakowania z metali</v>
      </c>
      <c r="E44" s="496">
        <f t="shared" ref="E44:E46" si="1">I15</f>
        <v>5</v>
      </c>
      <c r="F44" s="637"/>
      <c r="G44" s="817" t="s">
        <v>861</v>
      </c>
      <c r="H44" s="636"/>
      <c r="I44" s="637"/>
      <c r="J44" s="817" t="s">
        <v>957</v>
      </c>
      <c r="K44" s="637"/>
      <c r="L44" s="359" t="s">
        <v>946</v>
      </c>
      <c r="M44" s="305"/>
      <c r="N44" s="305"/>
      <c r="O44" s="305"/>
      <c r="P44" s="305"/>
      <c r="Q44" s="305"/>
      <c r="R44" s="305"/>
      <c r="S44" s="305"/>
    </row>
    <row r="45" spans="3:19" ht="45" customHeight="1" thickBot="1" x14ac:dyDescent="0.25">
      <c r="C45" s="360" t="str">
        <f t="shared" si="0"/>
        <v>15 01 06</v>
      </c>
      <c r="D45" s="360" t="str">
        <f>E16</f>
        <v xml:space="preserve">Zmieszane odpady opakowaniowe ( w części papier, szkło, tworzywa, metale, wielomateriałowe) </v>
      </c>
      <c r="E45" s="831">
        <f t="shared" si="1"/>
        <v>5</v>
      </c>
      <c r="F45" s="832"/>
      <c r="G45" s="831" t="s">
        <v>240</v>
      </c>
      <c r="H45" s="833"/>
      <c r="I45" s="832"/>
      <c r="J45" s="631"/>
      <c r="K45" s="554"/>
      <c r="L45" s="361"/>
      <c r="N45" s="362" t="s">
        <v>475</v>
      </c>
    </row>
    <row r="46" spans="3:19" s="338" customFormat="1" ht="45" customHeight="1" thickBot="1" x14ac:dyDescent="0.25">
      <c r="C46" s="358" t="str">
        <f>C17</f>
        <v>15 01 07</v>
      </c>
      <c r="D46" s="358" t="str">
        <f>E17</f>
        <v>Opakowania ze szkła</v>
      </c>
      <c r="E46" s="496">
        <f t="shared" si="1"/>
        <v>75</v>
      </c>
      <c r="F46" s="637"/>
      <c r="G46" s="817" t="s">
        <v>239</v>
      </c>
      <c r="H46" s="636"/>
      <c r="I46" s="637"/>
      <c r="J46" s="817" t="s">
        <v>947</v>
      </c>
      <c r="K46" s="637"/>
      <c r="L46" s="359" t="s">
        <v>948</v>
      </c>
      <c r="M46" s="305"/>
      <c r="N46" s="305"/>
      <c r="O46" s="305"/>
      <c r="P46" s="305"/>
      <c r="Q46" s="305"/>
      <c r="R46" s="305"/>
      <c r="S46" s="305"/>
    </row>
    <row r="47" spans="3:19" s="340" customFormat="1" ht="45" customHeight="1" thickBot="1" x14ac:dyDescent="0.25">
      <c r="C47" s="363" t="str">
        <f>C24</f>
        <v>17 01 01</v>
      </c>
      <c r="D47" s="363" t="str">
        <f>E24</f>
        <v xml:space="preserve"> Odpady betonu oraz gruz betonowy z rozbiórek i remontów</v>
      </c>
      <c r="E47" s="777">
        <f>I24</f>
        <v>20</v>
      </c>
      <c r="F47" s="776"/>
      <c r="G47" s="774" t="s">
        <v>239</v>
      </c>
      <c r="H47" s="775"/>
      <c r="I47" s="776"/>
      <c r="J47" s="774" t="s">
        <v>477</v>
      </c>
      <c r="K47" s="776"/>
      <c r="L47" s="364" t="s">
        <v>949</v>
      </c>
      <c r="M47" s="305"/>
      <c r="N47" s="305"/>
      <c r="O47" s="305"/>
      <c r="P47" s="305"/>
      <c r="Q47" s="305"/>
      <c r="R47" s="305"/>
      <c r="S47" s="305"/>
    </row>
    <row r="48" spans="3:19" s="340" customFormat="1" ht="45" customHeight="1" thickBot="1" x14ac:dyDescent="0.25">
      <c r="C48" s="363" t="str">
        <f>C25</f>
        <v>17 01 02</v>
      </c>
      <c r="D48" s="363" t="str">
        <f>E25</f>
        <v xml:space="preserve"> Gruz ceglany</v>
      </c>
      <c r="E48" s="777">
        <f>I25</f>
        <v>5</v>
      </c>
      <c r="F48" s="776"/>
      <c r="G48" s="774" t="s">
        <v>239</v>
      </c>
      <c r="H48" s="775"/>
      <c r="I48" s="776"/>
      <c r="J48" s="774" t="s">
        <v>477</v>
      </c>
      <c r="K48" s="776"/>
      <c r="L48" s="364" t="s">
        <v>949</v>
      </c>
      <c r="M48" s="305"/>
      <c r="N48" s="305"/>
      <c r="O48" s="305"/>
      <c r="P48" s="305"/>
      <c r="Q48" s="305"/>
      <c r="R48" s="305"/>
      <c r="S48" s="305"/>
    </row>
    <row r="49" spans="3:19" s="340" customFormat="1" ht="45" customHeight="1" thickBot="1" x14ac:dyDescent="0.25">
      <c r="C49" s="363" t="str">
        <f>C26</f>
        <v>17 01 03</v>
      </c>
      <c r="D49" s="363" t="str">
        <f>E26</f>
        <v xml:space="preserve"> Odpady innych materiałów ceramicznych i elementów wyposażenia</v>
      </c>
      <c r="E49" s="777">
        <f>I26</f>
        <v>20</v>
      </c>
      <c r="F49" s="776"/>
      <c r="G49" s="774" t="s">
        <v>239</v>
      </c>
      <c r="H49" s="775"/>
      <c r="I49" s="776"/>
      <c r="J49" s="774" t="s">
        <v>477</v>
      </c>
      <c r="K49" s="776"/>
      <c r="L49" s="364" t="s">
        <v>949</v>
      </c>
      <c r="M49" s="305"/>
      <c r="N49" s="305"/>
      <c r="O49" s="305"/>
      <c r="P49" s="305"/>
      <c r="Q49" s="305"/>
      <c r="R49" s="305"/>
      <c r="S49" s="305"/>
    </row>
    <row r="50" spans="3:19" s="340" customFormat="1" ht="51" customHeight="1" thickBot="1" x14ac:dyDescent="0.25">
      <c r="C50" s="363" t="str">
        <f>C27</f>
        <v>17 01 07</v>
      </c>
      <c r="D50" s="363" t="str">
        <f>E27</f>
        <v xml:space="preserve"> Zmieszane odpady z betonu, gruzu ceglanego, odpadowych materiałów ceramicznych i elementów wyposażenia inne niż wymienione w 17 01 06</v>
      </c>
      <c r="E50" s="777">
        <f>I27</f>
        <v>5</v>
      </c>
      <c r="F50" s="776"/>
      <c r="G50" s="774" t="s">
        <v>238</v>
      </c>
      <c r="H50" s="775"/>
      <c r="I50" s="776"/>
      <c r="J50" s="774" t="s">
        <v>477</v>
      </c>
      <c r="K50" s="776"/>
      <c r="L50" s="364" t="s">
        <v>949</v>
      </c>
      <c r="M50" s="305"/>
      <c r="N50" s="305"/>
      <c r="O50" s="305"/>
      <c r="P50" s="305"/>
      <c r="Q50" s="305"/>
      <c r="R50" s="305"/>
      <c r="S50" s="305"/>
    </row>
    <row r="51" spans="3:19" s="342" customFormat="1" ht="45" customHeight="1" thickBot="1" x14ac:dyDescent="0.25">
      <c r="C51" s="360" t="str">
        <f>C29</f>
        <v>20 01 36</v>
      </c>
      <c r="D51" s="360" t="str">
        <f t="shared" ref="D51" si="2">E29</f>
        <v>Zużyte urządzenia elektryczne i elektroniczne inne niż wymienione w 20 01 21, 20 01 23 i 20 01 35</v>
      </c>
      <c r="E51" s="831">
        <f t="shared" ref="E51" si="3">I29</f>
        <v>1.752</v>
      </c>
      <c r="F51" s="832"/>
      <c r="G51" s="831" t="s">
        <v>240</v>
      </c>
      <c r="H51" s="833"/>
      <c r="I51" s="832"/>
      <c r="J51" s="831"/>
      <c r="K51" s="832"/>
      <c r="L51" s="365"/>
      <c r="M51" s="341"/>
      <c r="N51" s="362" t="s">
        <v>475</v>
      </c>
      <c r="O51" s="341"/>
      <c r="P51" s="341"/>
      <c r="Q51" s="341"/>
      <c r="R51" s="341"/>
      <c r="S51" s="341"/>
    </row>
    <row r="52" spans="3:19" s="338" customFormat="1" ht="45" customHeight="1" thickBot="1" x14ac:dyDescent="0.25">
      <c r="C52" s="358" t="str">
        <f>C19</f>
        <v>20 01 02</v>
      </c>
      <c r="D52" s="358" t="str">
        <f>E19</f>
        <v>Szkło</v>
      </c>
      <c r="E52" s="496">
        <f>I19</f>
        <v>1</v>
      </c>
      <c r="F52" s="637"/>
      <c r="G52" s="817" t="s">
        <v>239</v>
      </c>
      <c r="H52" s="636"/>
      <c r="I52" s="637"/>
      <c r="J52" s="817" t="s">
        <v>947</v>
      </c>
      <c r="K52" s="637"/>
      <c r="L52" s="359" t="s">
        <v>948</v>
      </c>
      <c r="M52" s="305"/>
      <c r="N52" s="305"/>
      <c r="O52" s="305"/>
      <c r="P52" s="305"/>
      <c r="Q52" s="305"/>
      <c r="R52" s="305"/>
      <c r="S52" s="305"/>
    </row>
    <row r="53" spans="3:19" s="339" customFormat="1" ht="45" customHeight="1" thickBot="1" x14ac:dyDescent="0.25">
      <c r="C53" s="366" t="str">
        <f>C22</f>
        <v>20 03 01</v>
      </c>
      <c r="D53" s="366" t="str">
        <f>E22</f>
        <v>Niesegregowane (zmieszane) odpady komunalne</v>
      </c>
      <c r="E53" s="808">
        <f>I22*0.8</f>
        <v>960</v>
      </c>
      <c r="F53" s="828"/>
      <c r="G53" s="829" t="s">
        <v>860</v>
      </c>
      <c r="H53" s="830"/>
      <c r="I53" s="828"/>
      <c r="J53" s="829" t="s">
        <v>950</v>
      </c>
      <c r="K53" s="828"/>
      <c r="L53" s="367" t="s">
        <v>951</v>
      </c>
      <c r="M53" s="305"/>
      <c r="N53" s="305"/>
      <c r="O53" s="305"/>
      <c r="P53" s="305"/>
      <c r="Q53" s="305"/>
      <c r="R53" s="305"/>
      <c r="S53" s="305"/>
    </row>
    <row r="54" spans="3:19" s="339" customFormat="1" ht="45" customHeight="1" thickBot="1" x14ac:dyDescent="0.25">
      <c r="C54" s="366" t="str">
        <f>C22</f>
        <v>20 03 01</v>
      </c>
      <c r="D54" s="366" t="str">
        <f>E22</f>
        <v>Niesegregowane (zmieszane) odpady komunalne</v>
      </c>
      <c r="E54" s="808">
        <f>I22-E53</f>
        <v>240</v>
      </c>
      <c r="F54" s="828"/>
      <c r="G54" s="829" t="s">
        <v>246</v>
      </c>
      <c r="H54" s="830"/>
      <c r="I54" s="828"/>
      <c r="J54" s="829" t="s">
        <v>952</v>
      </c>
      <c r="K54" s="828"/>
      <c r="L54" s="367" t="s">
        <v>953</v>
      </c>
      <c r="M54" s="305"/>
      <c r="N54" s="305"/>
      <c r="O54" s="305"/>
      <c r="P54" s="305"/>
      <c r="Q54" s="305"/>
      <c r="R54" s="305"/>
      <c r="S54" s="305"/>
    </row>
    <row r="55" spans="3:19" ht="45" customHeight="1" thickBot="1" x14ac:dyDescent="0.25">
      <c r="C55" s="368" t="str">
        <f>C30</f>
        <v>20 03 07</v>
      </c>
      <c r="D55" s="368" t="str">
        <f>E30</f>
        <v>Odpady wielkogabarytowe</v>
      </c>
      <c r="E55" s="535">
        <f>I30</f>
        <v>15</v>
      </c>
      <c r="F55" s="554"/>
      <c r="G55" s="631" t="s">
        <v>237</v>
      </c>
      <c r="H55" s="632"/>
      <c r="I55" s="554"/>
      <c r="J55" s="631" t="s">
        <v>950</v>
      </c>
      <c r="K55" s="554"/>
      <c r="L55" s="361" t="s">
        <v>951</v>
      </c>
    </row>
    <row r="56" spans="3:19" ht="45" customHeight="1" thickBot="1" x14ac:dyDescent="0.25">
      <c r="C56" s="368" t="str">
        <f>C31</f>
        <v>ex 20 03 99</v>
      </c>
      <c r="D56" s="368" t="str">
        <f>E31</f>
        <v>Odpady komunalne niewymienione w innych podgrupach - popioły</v>
      </c>
      <c r="E56" s="535">
        <f>I31</f>
        <v>400</v>
      </c>
      <c r="F56" s="554"/>
      <c r="G56" s="631" t="s">
        <v>238</v>
      </c>
      <c r="H56" s="632"/>
      <c r="I56" s="554"/>
      <c r="J56" s="827" t="s">
        <v>477</v>
      </c>
      <c r="K56" s="683"/>
      <c r="L56" s="369" t="s">
        <v>949</v>
      </c>
    </row>
    <row r="57" spans="3:19" ht="13.5" hidden="1" thickBot="1" x14ac:dyDescent="0.25">
      <c r="C57" s="370"/>
      <c r="D57" s="328"/>
      <c r="E57" s="511"/>
      <c r="F57" s="513"/>
      <c r="G57" s="511"/>
      <c r="H57" s="512"/>
      <c r="I57" s="513"/>
      <c r="J57" s="511"/>
      <c r="K57" s="513"/>
      <c r="L57" s="328"/>
    </row>
    <row r="58" spans="3:19" ht="13.5" hidden="1" thickBot="1" x14ac:dyDescent="0.25">
      <c r="C58" s="370"/>
      <c r="D58" s="328"/>
      <c r="E58" s="511"/>
      <c r="F58" s="513"/>
      <c r="G58" s="511"/>
      <c r="H58" s="512"/>
      <c r="I58" s="513"/>
      <c r="J58" s="511"/>
      <c r="K58" s="513"/>
      <c r="L58" s="328"/>
    </row>
    <row r="59" spans="3:19" ht="13.5" hidden="1" thickBot="1" x14ac:dyDescent="0.25">
      <c r="C59" s="370"/>
      <c r="D59" s="328"/>
      <c r="E59" s="511"/>
      <c r="F59" s="513"/>
      <c r="G59" s="511"/>
      <c r="H59" s="512"/>
      <c r="I59" s="513"/>
      <c r="J59" s="511"/>
      <c r="K59" s="513"/>
      <c r="L59" s="328"/>
    </row>
    <row r="60" spans="3:19" ht="13.5" thickBot="1" x14ac:dyDescent="0.25">
      <c r="C60" s="552" t="s">
        <v>7</v>
      </c>
      <c r="D60" s="553"/>
      <c r="E60" s="535">
        <f>SUM(E43:F58)-E51-E45</f>
        <v>1816</v>
      </c>
      <c r="F60" s="554"/>
      <c r="G60" s="532"/>
      <c r="H60" s="533"/>
      <c r="I60" s="533"/>
      <c r="J60" s="533"/>
      <c r="K60" s="533"/>
      <c r="L60" s="534"/>
    </row>
    <row r="61" spans="3:19" ht="15.75" customHeight="1" thickBot="1" x14ac:dyDescent="0.25">
      <c r="C61" s="529" t="s">
        <v>885</v>
      </c>
      <c r="D61" s="530"/>
      <c r="E61" s="530"/>
      <c r="F61" s="530"/>
      <c r="G61" s="530"/>
      <c r="H61" s="530"/>
      <c r="I61" s="530"/>
      <c r="J61" s="530"/>
      <c r="K61" s="530"/>
      <c r="L61" s="531"/>
    </row>
    <row r="62" spans="3:19" ht="22.5" customHeight="1" x14ac:dyDescent="0.2">
      <c r="C62" s="354"/>
      <c r="D62" s="254"/>
      <c r="E62" s="555"/>
      <c r="F62" s="556"/>
      <c r="G62" s="559" t="s">
        <v>334</v>
      </c>
      <c r="H62" s="560"/>
      <c r="I62" s="561"/>
      <c r="J62" s="559" t="s">
        <v>881</v>
      </c>
      <c r="K62" s="561"/>
      <c r="L62" s="254"/>
    </row>
    <row r="63" spans="3:19" ht="45" customHeight="1" thickBot="1" x14ac:dyDescent="0.25">
      <c r="C63" s="355" t="s">
        <v>876</v>
      </c>
      <c r="D63" s="356" t="s">
        <v>877</v>
      </c>
      <c r="E63" s="557" t="s">
        <v>882</v>
      </c>
      <c r="F63" s="558"/>
      <c r="G63" s="562" t="s">
        <v>883</v>
      </c>
      <c r="H63" s="563"/>
      <c r="I63" s="564"/>
      <c r="J63" s="562"/>
      <c r="K63" s="564"/>
      <c r="L63" s="357" t="s">
        <v>884</v>
      </c>
    </row>
    <row r="64" spans="3:19" s="337" customFormat="1" ht="45" customHeight="1" thickBot="1" x14ac:dyDescent="0.25">
      <c r="C64" s="371" t="str">
        <f>C13</f>
        <v>15 01 01</v>
      </c>
      <c r="D64" s="372" t="str">
        <f>E13</f>
        <v>Opakowania z papieru i tektury</v>
      </c>
      <c r="E64" s="504">
        <f>I13</f>
        <v>40</v>
      </c>
      <c r="F64" s="506"/>
      <c r="G64" s="565" t="s">
        <v>859</v>
      </c>
      <c r="H64" s="566"/>
      <c r="I64" s="567"/>
      <c r="J64" s="565" t="s">
        <v>957</v>
      </c>
      <c r="K64" s="567"/>
      <c r="L64" s="373" t="s">
        <v>946</v>
      </c>
      <c r="M64" s="305"/>
      <c r="N64" s="305"/>
      <c r="O64" s="305"/>
      <c r="P64" s="305"/>
      <c r="Q64" s="305"/>
      <c r="R64" s="305"/>
      <c r="S64" s="305"/>
    </row>
    <row r="65" spans="3:19" s="337" customFormat="1" ht="45" customHeight="1" thickBot="1" x14ac:dyDescent="0.25">
      <c r="C65" s="371" t="str">
        <f>C18</f>
        <v>20 01 01</v>
      </c>
      <c r="D65" s="371" t="str">
        <f>E18</f>
        <v>Papier i tektura</v>
      </c>
      <c r="E65" s="504">
        <f>I18</f>
        <v>10</v>
      </c>
      <c r="F65" s="506"/>
      <c r="G65" s="565" t="s">
        <v>859</v>
      </c>
      <c r="H65" s="566"/>
      <c r="I65" s="567"/>
      <c r="J65" s="565" t="s">
        <v>957</v>
      </c>
      <c r="K65" s="567"/>
      <c r="L65" s="373" t="s">
        <v>946</v>
      </c>
      <c r="M65" s="305"/>
      <c r="N65" s="305"/>
      <c r="O65" s="305"/>
      <c r="P65" s="305"/>
      <c r="Q65" s="305"/>
      <c r="R65" s="305"/>
      <c r="S65" s="305"/>
    </row>
    <row r="66" spans="3:19" s="337" customFormat="1" ht="45" customHeight="1" thickBot="1" x14ac:dyDescent="0.25">
      <c r="C66" s="371" t="str">
        <f>C20</f>
        <v>20 01 08</v>
      </c>
      <c r="D66" s="371" t="str">
        <f>E20</f>
        <v>Odpady kuchenne ulegające biodegradacji</v>
      </c>
      <c r="E66" s="504">
        <f>I20</f>
        <v>30</v>
      </c>
      <c r="F66" s="506"/>
      <c r="G66" s="565" t="s">
        <v>236</v>
      </c>
      <c r="H66" s="566"/>
      <c r="I66" s="567"/>
      <c r="J66" s="565" t="s">
        <v>950</v>
      </c>
      <c r="K66" s="567"/>
      <c r="L66" s="373" t="s">
        <v>951</v>
      </c>
      <c r="M66" s="305"/>
      <c r="N66" s="305"/>
      <c r="O66" s="305"/>
      <c r="P66" s="305"/>
      <c r="Q66" s="305"/>
      <c r="R66" s="305"/>
      <c r="S66" s="305"/>
    </row>
    <row r="67" spans="3:19" s="337" customFormat="1" ht="45" customHeight="1" thickBot="1" x14ac:dyDescent="0.25">
      <c r="C67" s="371" t="str">
        <f>C21</f>
        <v>20 02 01</v>
      </c>
      <c r="D67" s="371" t="str">
        <f>E21</f>
        <v>Odpady ulegające biodegradacji</v>
      </c>
      <c r="E67" s="504">
        <f>I21</f>
        <v>300</v>
      </c>
      <c r="F67" s="506"/>
      <c r="G67" s="565" t="s">
        <v>236</v>
      </c>
      <c r="H67" s="566"/>
      <c r="I67" s="567"/>
      <c r="J67" s="565" t="s">
        <v>950</v>
      </c>
      <c r="K67" s="567"/>
      <c r="L67" s="373" t="s">
        <v>951</v>
      </c>
      <c r="M67" s="305"/>
      <c r="N67" s="305"/>
      <c r="O67" s="305"/>
      <c r="P67" s="305"/>
      <c r="Q67" s="305"/>
      <c r="R67" s="305"/>
      <c r="S67" s="305"/>
    </row>
    <row r="68" spans="3:19" s="337" customFormat="1" ht="45" customHeight="1" thickBot="1" x14ac:dyDescent="0.25">
      <c r="C68" s="371" t="str">
        <f>C28</f>
        <v>20 01 11</v>
      </c>
      <c r="D68" s="374" t="str">
        <f>E28</f>
        <v>Tekstylia</v>
      </c>
      <c r="E68" s="504">
        <f>I28</f>
        <v>4</v>
      </c>
      <c r="F68" s="506"/>
      <c r="G68" s="565" t="s">
        <v>238</v>
      </c>
      <c r="H68" s="566"/>
      <c r="I68" s="567"/>
      <c r="J68" s="565" t="s">
        <v>477</v>
      </c>
      <c r="K68" s="567"/>
      <c r="L68" s="373" t="s">
        <v>949</v>
      </c>
      <c r="M68" s="305"/>
      <c r="N68" s="305"/>
      <c r="O68" s="305"/>
      <c r="P68" s="305"/>
      <c r="Q68" s="305"/>
      <c r="R68" s="305"/>
      <c r="S68" s="305"/>
    </row>
    <row r="69" spans="3:19" ht="45" customHeight="1" thickBot="1" x14ac:dyDescent="0.25">
      <c r="C69" s="371" t="str">
        <f>C23</f>
        <v>20 03 02</v>
      </c>
      <c r="D69" s="371" t="str">
        <f>E23</f>
        <v>Odpady z targowisk</v>
      </c>
      <c r="E69" s="504">
        <f>I23</f>
        <v>50</v>
      </c>
      <c r="F69" s="567"/>
      <c r="G69" s="565" t="s">
        <v>860</v>
      </c>
      <c r="H69" s="566"/>
      <c r="I69" s="567"/>
      <c r="J69" s="565" t="s">
        <v>950</v>
      </c>
      <c r="K69" s="567"/>
      <c r="L69" s="373" t="s">
        <v>951</v>
      </c>
    </row>
    <row r="70" spans="3:19" ht="45" hidden="1" customHeight="1" thickBot="1" x14ac:dyDescent="0.25">
      <c r="C70" s="370"/>
      <c r="D70" s="328"/>
      <c r="E70" s="511"/>
      <c r="F70" s="513"/>
      <c r="G70" s="511"/>
      <c r="H70" s="512"/>
      <c r="I70" s="513"/>
      <c r="J70" s="511"/>
      <c r="K70" s="513"/>
      <c r="L70" s="328"/>
    </row>
    <row r="71" spans="3:19" ht="45" hidden="1" customHeight="1" thickBot="1" x14ac:dyDescent="0.25">
      <c r="C71" s="370"/>
      <c r="D71" s="328"/>
      <c r="E71" s="511"/>
      <c r="F71" s="513"/>
      <c r="G71" s="511"/>
      <c r="H71" s="512"/>
      <c r="I71" s="513"/>
      <c r="J71" s="511"/>
      <c r="K71" s="513"/>
      <c r="L71" s="328"/>
    </row>
    <row r="72" spans="3:19" ht="45" hidden="1" customHeight="1" thickBot="1" x14ac:dyDescent="0.25">
      <c r="C72" s="370"/>
      <c r="D72" s="328"/>
      <c r="E72" s="511"/>
      <c r="F72" s="513"/>
      <c r="G72" s="511"/>
      <c r="H72" s="512"/>
      <c r="I72" s="513"/>
      <c r="J72" s="511"/>
      <c r="K72" s="513"/>
      <c r="L72" s="328"/>
    </row>
    <row r="73" spans="3:19" ht="45" hidden="1" customHeight="1" thickBot="1" x14ac:dyDescent="0.25">
      <c r="C73" s="370"/>
      <c r="D73" s="328"/>
      <c r="E73" s="511"/>
      <c r="F73" s="513"/>
      <c r="G73" s="511"/>
      <c r="H73" s="512"/>
      <c r="I73" s="513"/>
      <c r="J73" s="511"/>
      <c r="K73" s="513"/>
      <c r="L73" s="328"/>
    </row>
    <row r="74" spans="3:19" ht="13.5" hidden="1" thickBot="1" x14ac:dyDescent="0.25">
      <c r="C74" s="370"/>
      <c r="D74" s="328"/>
      <c r="E74" s="511"/>
      <c r="F74" s="513"/>
      <c r="G74" s="511"/>
      <c r="H74" s="512"/>
      <c r="I74" s="513"/>
      <c r="J74" s="511"/>
      <c r="K74" s="513"/>
      <c r="L74" s="328"/>
    </row>
    <row r="75" spans="3:19" ht="13.5" hidden="1" thickBot="1" x14ac:dyDescent="0.25">
      <c r="C75" s="370"/>
      <c r="D75" s="328"/>
      <c r="E75" s="511"/>
      <c r="F75" s="513"/>
      <c r="G75" s="511"/>
      <c r="H75" s="512"/>
      <c r="I75" s="513"/>
      <c r="J75" s="511"/>
      <c r="K75" s="513"/>
      <c r="L75" s="328"/>
    </row>
    <row r="76" spans="3:19" ht="13.5" hidden="1" thickBot="1" x14ac:dyDescent="0.25">
      <c r="C76" s="370"/>
      <c r="D76" s="328"/>
      <c r="E76" s="511"/>
      <c r="F76" s="513"/>
      <c r="G76" s="511"/>
      <c r="H76" s="512"/>
      <c r="I76" s="513"/>
      <c r="J76" s="511"/>
      <c r="K76" s="513"/>
      <c r="L76" s="328"/>
    </row>
    <row r="77" spans="3:19" ht="13.5" thickBot="1" x14ac:dyDescent="0.25">
      <c r="C77" s="552" t="s">
        <v>7</v>
      </c>
      <c r="D77" s="553"/>
      <c r="E77" s="535">
        <f>SUM(E64:F75)</f>
        <v>434</v>
      </c>
      <c r="F77" s="554"/>
      <c r="G77" s="532"/>
      <c r="H77" s="533"/>
      <c r="I77" s="533"/>
      <c r="J77" s="533"/>
      <c r="K77" s="533"/>
      <c r="L77" s="534"/>
    </row>
    <row r="78" spans="3:19" ht="15.75" customHeight="1" thickBot="1" x14ac:dyDescent="0.25">
      <c r="C78" s="529" t="s">
        <v>339</v>
      </c>
      <c r="D78" s="530"/>
      <c r="E78" s="530"/>
      <c r="F78" s="530"/>
      <c r="G78" s="530"/>
      <c r="H78" s="530"/>
      <c r="I78" s="530"/>
      <c r="J78" s="530"/>
      <c r="K78" s="530"/>
      <c r="L78" s="530"/>
      <c r="M78" s="530"/>
      <c r="N78" s="530"/>
      <c r="O78" s="530"/>
      <c r="P78" s="531"/>
      <c r="Q78" s="568"/>
      <c r="R78" s="569"/>
    </row>
    <row r="79" spans="3:19" ht="13.5" thickBot="1" x14ac:dyDescent="0.25">
      <c r="C79" s="355" t="s">
        <v>340</v>
      </c>
      <c r="D79" s="570">
        <v>1</v>
      </c>
      <c r="E79" s="571"/>
      <c r="F79" s="572"/>
      <c r="G79" s="375">
        <v>2</v>
      </c>
      <c r="H79" s="570">
        <v>3</v>
      </c>
      <c r="I79" s="572"/>
      <c r="J79" s="570">
        <v>4</v>
      </c>
      <c r="K79" s="571"/>
      <c r="L79" s="571"/>
      <c r="M79" s="572"/>
      <c r="N79" s="573">
        <v>5</v>
      </c>
      <c r="O79" s="574"/>
      <c r="P79" s="376">
        <v>6</v>
      </c>
      <c r="Q79" s="568"/>
      <c r="R79" s="569"/>
    </row>
    <row r="80" spans="3:19" ht="45" customHeight="1" x14ac:dyDescent="0.2">
      <c r="C80" s="586"/>
      <c r="D80" s="559" t="s">
        <v>886</v>
      </c>
      <c r="E80" s="560"/>
      <c r="F80" s="561"/>
      <c r="G80" s="377" t="s">
        <v>342</v>
      </c>
      <c r="H80" s="559" t="s">
        <v>887</v>
      </c>
      <c r="I80" s="561"/>
      <c r="J80" s="559" t="s">
        <v>342</v>
      </c>
      <c r="K80" s="560"/>
      <c r="L80" s="560"/>
      <c r="M80" s="561"/>
      <c r="N80" s="575" t="s">
        <v>342</v>
      </c>
      <c r="O80" s="576"/>
      <c r="P80" s="583" t="s">
        <v>888</v>
      </c>
      <c r="Q80" s="568"/>
      <c r="R80" s="569"/>
    </row>
    <row r="81" spans="3:19" ht="40.5" x14ac:dyDescent="0.2">
      <c r="C81" s="587"/>
      <c r="D81" s="589"/>
      <c r="E81" s="590"/>
      <c r="F81" s="591"/>
      <c r="G81" s="377" t="s">
        <v>889</v>
      </c>
      <c r="H81" s="589"/>
      <c r="I81" s="591"/>
      <c r="J81" s="589" t="s">
        <v>345</v>
      </c>
      <c r="K81" s="590"/>
      <c r="L81" s="590"/>
      <c r="M81" s="591"/>
      <c r="N81" s="577" t="s">
        <v>890</v>
      </c>
      <c r="O81" s="578"/>
      <c r="P81" s="584"/>
      <c r="Q81" s="568"/>
      <c r="R81" s="569"/>
    </row>
    <row r="82" spans="3:19" ht="33.75" customHeight="1" x14ac:dyDescent="0.2">
      <c r="C82" s="587"/>
      <c r="D82" s="589"/>
      <c r="E82" s="590"/>
      <c r="F82" s="591"/>
      <c r="G82" s="343"/>
      <c r="H82" s="589"/>
      <c r="I82" s="591"/>
      <c r="J82" s="589" t="s">
        <v>891</v>
      </c>
      <c r="K82" s="590"/>
      <c r="L82" s="590"/>
      <c r="M82" s="591"/>
      <c r="N82" s="579"/>
      <c r="O82" s="580"/>
      <c r="P82" s="584"/>
      <c r="Q82" s="568"/>
      <c r="R82" s="569"/>
    </row>
    <row r="83" spans="3:19" ht="13.5" thickBot="1" x14ac:dyDescent="0.25">
      <c r="C83" s="588"/>
      <c r="D83" s="562"/>
      <c r="E83" s="563"/>
      <c r="F83" s="564"/>
      <c r="G83" s="344"/>
      <c r="H83" s="562"/>
      <c r="I83" s="564"/>
      <c r="J83" s="562" t="s">
        <v>8</v>
      </c>
      <c r="K83" s="563"/>
      <c r="L83" s="563"/>
      <c r="M83" s="564"/>
      <c r="N83" s="581"/>
      <c r="O83" s="582"/>
      <c r="P83" s="585"/>
      <c r="Q83" s="568"/>
      <c r="R83" s="569"/>
    </row>
    <row r="84" spans="3:19" ht="33.75" customHeight="1" x14ac:dyDescent="0.2">
      <c r="C84" s="378" t="s">
        <v>347</v>
      </c>
      <c r="D84" s="555"/>
      <c r="E84" s="592"/>
      <c r="F84" s="556"/>
      <c r="G84" s="596">
        <v>0</v>
      </c>
      <c r="H84" s="555"/>
      <c r="I84" s="556"/>
      <c r="J84" s="555"/>
      <c r="K84" s="592"/>
      <c r="L84" s="592"/>
      <c r="M84" s="556"/>
      <c r="N84" s="610"/>
      <c r="O84" s="611"/>
      <c r="P84" s="608"/>
      <c r="Q84" s="568"/>
      <c r="R84" s="569"/>
    </row>
    <row r="85" spans="3:19" ht="13.5" thickBot="1" x14ac:dyDescent="0.25">
      <c r="C85" s="379" t="s">
        <v>348</v>
      </c>
      <c r="D85" s="593"/>
      <c r="E85" s="594"/>
      <c r="F85" s="595"/>
      <c r="G85" s="597"/>
      <c r="H85" s="593"/>
      <c r="I85" s="595"/>
      <c r="J85" s="593"/>
      <c r="K85" s="594"/>
      <c r="L85" s="594"/>
      <c r="M85" s="595"/>
      <c r="N85" s="612"/>
      <c r="O85" s="613"/>
      <c r="P85" s="609"/>
      <c r="Q85" s="568"/>
      <c r="R85" s="569"/>
    </row>
    <row r="86" spans="3:19" ht="33.75" customHeight="1" x14ac:dyDescent="0.2">
      <c r="C86" s="378" t="s">
        <v>347</v>
      </c>
      <c r="D86" s="555"/>
      <c r="E86" s="592"/>
      <c r="F86" s="556"/>
      <c r="G86" s="596">
        <v>0</v>
      </c>
      <c r="H86" s="598"/>
      <c r="I86" s="599"/>
      <c r="J86" s="598"/>
      <c r="K86" s="602"/>
      <c r="L86" s="602"/>
      <c r="M86" s="599"/>
      <c r="N86" s="604"/>
      <c r="O86" s="605"/>
      <c r="P86" s="608"/>
      <c r="Q86" s="568"/>
      <c r="R86" s="569"/>
    </row>
    <row r="87" spans="3:19" ht="13.5" thickBot="1" x14ac:dyDescent="0.25">
      <c r="C87" s="379" t="s">
        <v>349</v>
      </c>
      <c r="D87" s="593"/>
      <c r="E87" s="594"/>
      <c r="F87" s="595"/>
      <c r="G87" s="597"/>
      <c r="H87" s="600"/>
      <c r="I87" s="601"/>
      <c r="J87" s="600"/>
      <c r="K87" s="603"/>
      <c r="L87" s="603"/>
      <c r="M87" s="601"/>
      <c r="N87" s="606"/>
      <c r="O87" s="607"/>
      <c r="P87" s="609"/>
      <c r="Q87" s="568"/>
      <c r="R87" s="569"/>
    </row>
    <row r="88" spans="3:19" ht="22.5" customHeight="1" x14ac:dyDescent="0.2">
      <c r="C88" s="378" t="s">
        <v>350</v>
      </c>
      <c r="D88" s="618">
        <f>I22</f>
        <v>1200</v>
      </c>
      <c r="E88" s="619"/>
      <c r="F88" s="620"/>
      <c r="G88" s="624">
        <f>SUM(G84:G87)</f>
        <v>0</v>
      </c>
      <c r="H88" s="618">
        <f>E54</f>
        <v>240</v>
      </c>
      <c r="I88" s="626"/>
      <c r="J88" s="618">
        <f>E53</f>
        <v>960</v>
      </c>
      <c r="K88" s="629"/>
      <c r="L88" s="629"/>
      <c r="M88" s="626"/>
      <c r="N88" s="618">
        <v>0</v>
      </c>
      <c r="O88" s="626"/>
      <c r="P88" s="624">
        <v>0</v>
      </c>
      <c r="Q88" s="568"/>
      <c r="R88" s="569"/>
    </row>
    <row r="89" spans="3:19" ht="18.75" customHeight="1" thickBot="1" x14ac:dyDescent="0.25">
      <c r="C89" s="380" t="s">
        <v>351</v>
      </c>
      <c r="D89" s="621"/>
      <c r="E89" s="622"/>
      <c r="F89" s="623"/>
      <c r="G89" s="625"/>
      <c r="H89" s="627"/>
      <c r="I89" s="628"/>
      <c r="J89" s="627"/>
      <c r="K89" s="630"/>
      <c r="L89" s="630"/>
      <c r="M89" s="628"/>
      <c r="N89" s="627"/>
      <c r="O89" s="628"/>
      <c r="P89" s="625"/>
      <c r="Q89" s="568"/>
      <c r="R89" s="569"/>
    </row>
    <row r="90" spans="3:19" ht="15.75" customHeight="1" thickBot="1" x14ac:dyDescent="0.25">
      <c r="C90" s="526" t="s">
        <v>892</v>
      </c>
      <c r="D90" s="527"/>
      <c r="E90" s="527"/>
      <c r="F90" s="527"/>
      <c r="G90" s="527"/>
      <c r="H90" s="527"/>
      <c r="I90" s="527"/>
      <c r="J90" s="527"/>
      <c r="K90" s="527"/>
      <c r="L90" s="527"/>
      <c r="M90" s="527"/>
      <c r="N90" s="527"/>
      <c r="O90" s="527"/>
      <c r="P90" s="528"/>
      <c r="Q90" s="568"/>
      <c r="R90" s="569"/>
    </row>
    <row r="91" spans="3:19" ht="22.5" customHeight="1" x14ac:dyDescent="0.2">
      <c r="C91" s="614" t="s">
        <v>876</v>
      </c>
      <c r="D91" s="615"/>
      <c r="E91" s="559" t="s">
        <v>877</v>
      </c>
      <c r="F91" s="560"/>
      <c r="G91" s="560"/>
      <c r="H91" s="560"/>
      <c r="I91" s="560"/>
      <c r="J91" s="560"/>
      <c r="K91" s="561"/>
      <c r="L91" s="559" t="s">
        <v>353</v>
      </c>
      <c r="M91" s="560"/>
      <c r="N91" s="560"/>
      <c r="O91" s="560"/>
      <c r="P91" s="561"/>
      <c r="Q91" s="568"/>
      <c r="R91" s="569"/>
    </row>
    <row r="92" spans="3:19" ht="15.75" customHeight="1" thickBot="1" x14ac:dyDescent="0.25">
      <c r="C92" s="616"/>
      <c r="D92" s="617"/>
      <c r="E92" s="562"/>
      <c r="F92" s="563"/>
      <c r="G92" s="563"/>
      <c r="H92" s="563"/>
      <c r="I92" s="563"/>
      <c r="J92" s="563"/>
      <c r="K92" s="564"/>
      <c r="L92" s="562" t="s">
        <v>893</v>
      </c>
      <c r="M92" s="563"/>
      <c r="N92" s="563"/>
      <c r="O92" s="563"/>
      <c r="P92" s="564"/>
      <c r="Q92" s="568"/>
      <c r="R92" s="569"/>
    </row>
    <row r="93" spans="3:19" s="338" customFormat="1" ht="13.5" thickBot="1" x14ac:dyDescent="0.25">
      <c r="C93" s="493" t="str">
        <f>C16</f>
        <v>15 01 06</v>
      </c>
      <c r="D93" s="494"/>
      <c r="E93" s="493" t="str">
        <f>E16</f>
        <v xml:space="preserve">Zmieszane odpady opakowaniowe ( w części papier, szkło, tworzywa, metale, wielomateriałowe) </v>
      </c>
      <c r="F93" s="495"/>
      <c r="G93" s="495"/>
      <c r="H93" s="495"/>
      <c r="I93" s="495"/>
      <c r="J93" s="495"/>
      <c r="K93" s="494"/>
      <c r="L93" s="496">
        <f>I16</f>
        <v>5</v>
      </c>
      <c r="M93" s="636"/>
      <c r="N93" s="636"/>
      <c r="O93" s="636"/>
      <c r="P93" s="637"/>
      <c r="Q93" s="568"/>
      <c r="R93" s="569"/>
      <c r="S93" s="305"/>
    </row>
    <row r="94" spans="3:19" s="338" customFormat="1" ht="37.5" customHeight="1" thickBot="1" x14ac:dyDescent="0.25">
      <c r="C94" s="493" t="str">
        <f>C29</f>
        <v>20 01 36</v>
      </c>
      <c r="D94" s="494"/>
      <c r="E94" s="493" t="str">
        <f>E29</f>
        <v>Zużyte urządzenia elektryczne i elektroniczne inne niż wymienione w 20 01 21, 20 01 23 i 20 01 35</v>
      </c>
      <c r="F94" s="495"/>
      <c r="G94" s="495"/>
      <c r="H94" s="495"/>
      <c r="I94" s="495"/>
      <c r="J94" s="495"/>
      <c r="K94" s="494"/>
      <c r="L94" s="496">
        <f>I29</f>
        <v>1.752</v>
      </c>
      <c r="M94" s="636"/>
      <c r="N94" s="636"/>
      <c r="O94" s="636"/>
      <c r="P94" s="637"/>
      <c r="Q94" s="568"/>
      <c r="R94" s="569"/>
      <c r="S94" s="305"/>
    </row>
    <row r="95" spans="3:19" ht="13.5" hidden="1" thickBot="1" x14ac:dyDescent="0.25">
      <c r="C95" s="493"/>
      <c r="D95" s="494"/>
      <c r="E95" s="511"/>
      <c r="F95" s="512"/>
      <c r="G95" s="512"/>
      <c r="H95" s="512"/>
      <c r="I95" s="512"/>
      <c r="J95" s="512"/>
      <c r="K95" s="513"/>
      <c r="L95" s="631"/>
      <c r="M95" s="632"/>
      <c r="N95" s="632"/>
      <c r="O95" s="632"/>
      <c r="P95" s="554"/>
      <c r="Q95" s="568"/>
      <c r="R95" s="569"/>
    </row>
    <row r="96" spans="3:19" ht="13.5" thickBot="1" x14ac:dyDescent="0.25">
      <c r="C96" s="552" t="s">
        <v>7</v>
      </c>
      <c r="D96" s="633"/>
      <c r="E96" s="633"/>
      <c r="F96" s="633"/>
      <c r="G96" s="633"/>
      <c r="H96" s="633"/>
      <c r="I96" s="633"/>
      <c r="J96" s="633"/>
      <c r="K96" s="553"/>
      <c r="L96" s="535">
        <f>SUM(L93:P94)</f>
        <v>6.7519999999999998</v>
      </c>
      <c r="M96" s="632"/>
      <c r="N96" s="632"/>
      <c r="O96" s="632"/>
      <c r="P96" s="554"/>
      <c r="Q96" s="634"/>
      <c r="R96" s="635"/>
    </row>
    <row r="97" spans="3:20" ht="53.25" customHeight="1" thickBot="1" x14ac:dyDescent="0.25">
      <c r="C97" s="646" t="s">
        <v>478</v>
      </c>
      <c r="D97" s="647"/>
      <c r="E97" s="647"/>
      <c r="F97" s="647"/>
      <c r="G97" s="647"/>
      <c r="H97" s="647"/>
      <c r="I97" s="647"/>
      <c r="J97" s="647"/>
      <c r="K97" s="647"/>
      <c r="L97" s="647"/>
      <c r="M97" s="647"/>
      <c r="N97" s="647"/>
      <c r="O97" s="647"/>
      <c r="P97" s="647"/>
      <c r="Q97" s="647"/>
      <c r="R97" s="648"/>
    </row>
    <row r="98" spans="3:20" ht="25.5" customHeight="1" thickBot="1" x14ac:dyDescent="0.25">
      <c r="C98" s="529" t="s">
        <v>894</v>
      </c>
      <c r="D98" s="530"/>
      <c r="E98" s="530"/>
      <c r="F98" s="530"/>
      <c r="G98" s="530"/>
      <c r="H98" s="530"/>
      <c r="I98" s="530"/>
      <c r="J98" s="530"/>
      <c r="K98" s="530"/>
      <c r="L98" s="530"/>
      <c r="M98" s="530"/>
      <c r="N98" s="530"/>
      <c r="O98" s="530"/>
      <c r="P98" s="530"/>
      <c r="Q98" s="530"/>
      <c r="R98" s="531"/>
    </row>
    <row r="99" spans="3:20" ht="24" customHeight="1" x14ac:dyDescent="0.2">
      <c r="C99" s="559" t="s">
        <v>355</v>
      </c>
      <c r="D99" s="560"/>
      <c r="E99" s="561"/>
      <c r="F99" s="555"/>
      <c r="G99" s="592"/>
      <c r="H99" s="556"/>
      <c r="I99" s="559" t="s">
        <v>357</v>
      </c>
      <c r="J99" s="560"/>
      <c r="K99" s="560"/>
      <c r="L99" s="560"/>
      <c r="M99" s="560"/>
      <c r="N99" s="560"/>
      <c r="O99" s="560"/>
      <c r="P99" s="560"/>
      <c r="Q99" s="561"/>
      <c r="R99" s="381"/>
    </row>
    <row r="100" spans="3:20" ht="15.75" customHeight="1" thickBot="1" x14ac:dyDescent="0.25">
      <c r="C100" s="589"/>
      <c r="D100" s="590"/>
      <c r="E100" s="591"/>
      <c r="F100" s="649"/>
      <c r="G100" s="650"/>
      <c r="H100" s="651"/>
      <c r="I100" s="562" t="s">
        <v>895</v>
      </c>
      <c r="J100" s="563"/>
      <c r="K100" s="563"/>
      <c r="L100" s="563"/>
      <c r="M100" s="563"/>
      <c r="N100" s="563"/>
      <c r="O100" s="563"/>
      <c r="P100" s="563"/>
      <c r="Q100" s="564"/>
      <c r="R100" s="381"/>
    </row>
    <row r="101" spans="3:20" ht="33.75" customHeight="1" thickBot="1" x14ac:dyDescent="0.25">
      <c r="C101" s="589"/>
      <c r="D101" s="590"/>
      <c r="E101" s="591"/>
      <c r="F101" s="652" t="s">
        <v>356</v>
      </c>
      <c r="G101" s="653"/>
      <c r="H101" s="654"/>
      <c r="I101" s="638" t="s">
        <v>360</v>
      </c>
      <c r="J101" s="639"/>
      <c r="K101" s="639"/>
      <c r="L101" s="639"/>
      <c r="M101" s="639"/>
      <c r="N101" s="640"/>
      <c r="O101" s="610"/>
      <c r="P101" s="641"/>
      <c r="Q101" s="611"/>
      <c r="R101" s="382" t="s">
        <v>359</v>
      </c>
    </row>
    <row r="102" spans="3:20" ht="21" customHeight="1" x14ac:dyDescent="0.2">
      <c r="C102" s="589"/>
      <c r="D102" s="590"/>
      <c r="E102" s="591"/>
      <c r="F102" s="655"/>
      <c r="G102" s="656"/>
      <c r="H102" s="657"/>
      <c r="I102" s="662" t="s">
        <v>362</v>
      </c>
      <c r="J102" s="663"/>
      <c r="K102" s="662" t="s">
        <v>362</v>
      </c>
      <c r="L102" s="663"/>
      <c r="M102" s="670"/>
      <c r="N102" s="671"/>
      <c r="O102" s="642" t="s">
        <v>361</v>
      </c>
      <c r="P102" s="643"/>
      <c r="Q102" s="644"/>
      <c r="R102" s="345"/>
    </row>
    <row r="103" spans="3:20" x14ac:dyDescent="0.2">
      <c r="C103" s="589"/>
      <c r="D103" s="590"/>
      <c r="E103" s="591"/>
      <c r="F103" s="655"/>
      <c r="G103" s="656"/>
      <c r="H103" s="657"/>
      <c r="I103" s="664" t="s">
        <v>363</v>
      </c>
      <c r="J103" s="665"/>
      <c r="K103" s="664" t="s">
        <v>365</v>
      </c>
      <c r="L103" s="665"/>
      <c r="M103" s="672" t="s">
        <v>366</v>
      </c>
      <c r="N103" s="673"/>
      <c r="O103" s="579"/>
      <c r="P103" s="645"/>
      <c r="Q103" s="580"/>
      <c r="R103" s="345"/>
    </row>
    <row r="104" spans="3:20" ht="30" customHeight="1" thickBot="1" x14ac:dyDescent="0.25">
      <c r="C104" s="562"/>
      <c r="D104" s="563"/>
      <c r="E104" s="564"/>
      <c r="F104" s="658"/>
      <c r="G104" s="659"/>
      <c r="H104" s="660"/>
      <c r="I104" s="666" t="s">
        <v>896</v>
      </c>
      <c r="J104" s="667"/>
      <c r="K104" s="668" t="s">
        <v>504</v>
      </c>
      <c r="L104" s="669"/>
      <c r="M104" s="677"/>
      <c r="N104" s="678"/>
      <c r="O104" s="581"/>
      <c r="P104" s="661"/>
      <c r="Q104" s="582"/>
      <c r="R104" s="346"/>
    </row>
    <row r="105" spans="3:20" ht="26.25" thickBot="1" x14ac:dyDescent="0.25">
      <c r="C105" s="679" t="str">
        <f>J43</f>
        <v xml:space="preserve">Sortownia Toruń 2 </v>
      </c>
      <c r="D105" s="680"/>
      <c r="E105" s="681"/>
      <c r="F105" s="631" t="s">
        <v>127</v>
      </c>
      <c r="G105" s="632"/>
      <c r="H105" s="554"/>
      <c r="I105" s="535">
        <f>(E43+E44+E64+E65)*1%</f>
        <v>1.25</v>
      </c>
      <c r="J105" s="554"/>
      <c r="K105" s="535">
        <f>(E43+E44+E64+E65)*5%</f>
        <v>6.25</v>
      </c>
      <c r="L105" s="554"/>
      <c r="M105" s="682">
        <f>I105+K105</f>
        <v>7.5</v>
      </c>
      <c r="N105" s="683"/>
      <c r="O105" s="682">
        <f>(E43+E44+E64+E65)*2%</f>
        <v>2.5</v>
      </c>
      <c r="P105" s="684"/>
      <c r="Q105" s="683"/>
      <c r="R105" s="383" t="s">
        <v>477</v>
      </c>
      <c r="S105" s="383" t="s">
        <v>955</v>
      </c>
      <c r="T105" s="338" t="s">
        <v>484</v>
      </c>
    </row>
    <row r="106" spans="3:20" ht="13.5" thickBot="1" x14ac:dyDescent="0.25">
      <c r="C106" s="511"/>
      <c r="D106" s="512"/>
      <c r="E106" s="513"/>
      <c r="F106" s="511"/>
      <c r="G106" s="512"/>
      <c r="H106" s="513"/>
      <c r="I106" s="511"/>
      <c r="J106" s="513"/>
      <c r="K106" s="511"/>
      <c r="L106" s="513"/>
      <c r="M106" s="674"/>
      <c r="N106" s="675"/>
      <c r="O106" s="493" t="s">
        <v>484</v>
      </c>
      <c r="P106" s="495"/>
      <c r="Q106" s="494"/>
      <c r="R106" s="383"/>
      <c r="T106" s="171" t="s">
        <v>847</v>
      </c>
    </row>
    <row r="107" spans="3:20" ht="13.5" hidden="1" thickBot="1" x14ac:dyDescent="0.25">
      <c r="C107" s="511"/>
      <c r="D107" s="512"/>
      <c r="E107" s="513"/>
      <c r="F107" s="511"/>
      <c r="G107" s="512"/>
      <c r="H107" s="513"/>
      <c r="I107" s="511"/>
      <c r="J107" s="513"/>
      <c r="K107" s="511"/>
      <c r="L107" s="513"/>
      <c r="M107" s="674"/>
      <c r="N107" s="675"/>
      <c r="O107" s="674"/>
      <c r="P107" s="676"/>
      <c r="Q107" s="675"/>
      <c r="R107" s="383"/>
    </row>
    <row r="108" spans="3:20" ht="13.5" thickBot="1" x14ac:dyDescent="0.25">
      <c r="C108" s="552" t="s">
        <v>7</v>
      </c>
      <c r="D108" s="633"/>
      <c r="E108" s="553"/>
      <c r="F108" s="511"/>
      <c r="G108" s="512"/>
      <c r="H108" s="513"/>
      <c r="I108" s="535">
        <f>SUM(I105:J107)</f>
        <v>1.25</v>
      </c>
      <c r="J108" s="554"/>
      <c r="K108" s="535">
        <f t="shared" ref="K108" si="4">SUM(K105:L107)</f>
        <v>6.25</v>
      </c>
      <c r="L108" s="554"/>
      <c r="M108" s="682">
        <f t="shared" ref="M108" si="5">SUM(M105:N107)</f>
        <v>7.5</v>
      </c>
      <c r="N108" s="683"/>
      <c r="O108" s="682">
        <f>SUM(O105:Q107)</f>
        <v>2.5</v>
      </c>
      <c r="P108" s="684"/>
      <c r="Q108" s="683"/>
      <c r="R108" s="384"/>
    </row>
    <row r="109" spans="3:20" ht="25.5" customHeight="1" thickBot="1" x14ac:dyDescent="0.25">
      <c r="C109" s="529" t="s">
        <v>897</v>
      </c>
      <c r="D109" s="530"/>
      <c r="E109" s="530"/>
      <c r="F109" s="530"/>
      <c r="G109" s="530"/>
      <c r="H109" s="530"/>
      <c r="I109" s="530"/>
      <c r="J109" s="530"/>
      <c r="K109" s="530"/>
      <c r="L109" s="530"/>
      <c r="M109" s="530"/>
      <c r="N109" s="530"/>
      <c r="O109" s="530"/>
      <c r="P109" s="530"/>
      <c r="Q109" s="530"/>
      <c r="R109" s="531"/>
    </row>
    <row r="110" spans="3:20" ht="80.25" customHeight="1" x14ac:dyDescent="0.2">
      <c r="C110" s="559" t="s">
        <v>368</v>
      </c>
      <c r="D110" s="560"/>
      <c r="E110" s="561"/>
      <c r="F110" s="555"/>
      <c r="G110" s="592"/>
      <c r="H110" s="556"/>
      <c r="I110" s="559" t="s">
        <v>370</v>
      </c>
      <c r="J110" s="560"/>
      <c r="K110" s="560"/>
      <c r="L110" s="560"/>
      <c r="M110" s="560"/>
      <c r="N110" s="560"/>
      <c r="O110" s="560"/>
      <c r="P110" s="560"/>
      <c r="Q110" s="561"/>
      <c r="R110" s="381"/>
    </row>
    <row r="111" spans="3:20" ht="18.75" customHeight="1" thickBot="1" x14ac:dyDescent="0.25">
      <c r="C111" s="589" t="s">
        <v>369</v>
      </c>
      <c r="D111" s="590"/>
      <c r="E111" s="591"/>
      <c r="F111" s="649"/>
      <c r="G111" s="650"/>
      <c r="H111" s="651"/>
      <c r="I111" s="562" t="s">
        <v>895</v>
      </c>
      <c r="J111" s="563"/>
      <c r="K111" s="563"/>
      <c r="L111" s="563"/>
      <c r="M111" s="563"/>
      <c r="N111" s="563"/>
      <c r="O111" s="563"/>
      <c r="P111" s="563"/>
      <c r="Q111" s="564"/>
      <c r="R111" s="385" t="s">
        <v>359</v>
      </c>
    </row>
    <row r="112" spans="3:20" ht="22.5" customHeight="1" x14ac:dyDescent="0.2">
      <c r="C112" s="655"/>
      <c r="D112" s="656"/>
      <c r="E112" s="657"/>
      <c r="F112" s="652" t="s">
        <v>356</v>
      </c>
      <c r="G112" s="653"/>
      <c r="H112" s="654"/>
      <c r="I112" s="685" t="s">
        <v>362</v>
      </c>
      <c r="J112" s="686"/>
      <c r="K112" s="559" t="s">
        <v>898</v>
      </c>
      <c r="L112" s="561"/>
      <c r="M112" s="687"/>
      <c r="N112" s="688"/>
      <c r="O112" s="687"/>
      <c r="P112" s="691"/>
      <c r="Q112" s="688"/>
      <c r="R112" s="347"/>
    </row>
    <row r="113" spans="3:20" ht="45" customHeight="1" x14ac:dyDescent="0.2">
      <c r="C113" s="655"/>
      <c r="D113" s="656"/>
      <c r="E113" s="657"/>
      <c r="F113" s="655"/>
      <c r="G113" s="656"/>
      <c r="H113" s="657"/>
      <c r="I113" s="589" t="s">
        <v>363</v>
      </c>
      <c r="J113" s="591"/>
      <c r="K113" s="589"/>
      <c r="L113" s="591"/>
      <c r="M113" s="689" t="s">
        <v>899</v>
      </c>
      <c r="N113" s="690"/>
      <c r="O113" s="692" t="s">
        <v>366</v>
      </c>
      <c r="P113" s="693"/>
      <c r="Q113" s="694"/>
      <c r="R113" s="345"/>
    </row>
    <row r="114" spans="3:20" ht="42.75" customHeight="1" thickBot="1" x14ac:dyDescent="0.25">
      <c r="C114" s="658"/>
      <c r="D114" s="659"/>
      <c r="E114" s="660"/>
      <c r="F114" s="658"/>
      <c r="G114" s="659"/>
      <c r="H114" s="660"/>
      <c r="I114" s="562" t="s">
        <v>900</v>
      </c>
      <c r="J114" s="564"/>
      <c r="K114" s="562"/>
      <c r="L114" s="564"/>
      <c r="M114" s="581"/>
      <c r="N114" s="582"/>
      <c r="O114" s="581"/>
      <c r="P114" s="661"/>
      <c r="Q114" s="582"/>
      <c r="R114" s="345"/>
    </row>
    <row r="115" spans="3:20" ht="26.25" customHeight="1" thickBot="1" x14ac:dyDescent="0.25">
      <c r="C115" s="511" t="str">
        <f>J53</f>
        <v>MBP Toruń 1</v>
      </c>
      <c r="D115" s="512"/>
      <c r="E115" s="513"/>
      <c r="F115" s="631">
        <v>190599</v>
      </c>
      <c r="G115" s="632"/>
      <c r="H115" s="554"/>
      <c r="I115" s="535">
        <v>300</v>
      </c>
      <c r="J115" s="554"/>
      <c r="K115" s="535">
        <v>8</v>
      </c>
      <c r="L115" s="554"/>
      <c r="M115" s="682">
        <v>0</v>
      </c>
      <c r="N115" s="683"/>
      <c r="O115" s="682">
        <f>I115+M115</f>
        <v>300</v>
      </c>
      <c r="P115" s="684"/>
      <c r="Q115" s="684"/>
      <c r="R115" s="416" t="str">
        <f>J56</f>
        <v>Składowisko w Lasku 4</v>
      </c>
      <c r="S115" s="416" t="str">
        <f>L56</f>
        <v>Toruń, ulica Przydrożna 1</v>
      </c>
      <c r="T115" s="338" t="s">
        <v>483</v>
      </c>
    </row>
    <row r="116" spans="3:20" ht="26.25" thickBot="1" x14ac:dyDescent="0.25">
      <c r="C116" s="511" t="str">
        <f>C115</f>
        <v>MBP Toruń 1</v>
      </c>
      <c r="D116" s="512"/>
      <c r="E116" s="513"/>
      <c r="F116" s="631">
        <v>191212</v>
      </c>
      <c r="G116" s="632"/>
      <c r="H116" s="554"/>
      <c r="I116" s="535">
        <v>0</v>
      </c>
      <c r="J116" s="554"/>
      <c r="K116" s="535">
        <v>0</v>
      </c>
      <c r="L116" s="554"/>
      <c r="M116" s="682">
        <v>300</v>
      </c>
      <c r="N116" s="683"/>
      <c r="O116" s="682">
        <f t="shared" ref="O116" si="6">I116+M116</f>
        <v>300</v>
      </c>
      <c r="P116" s="684"/>
      <c r="Q116" s="684"/>
      <c r="R116" s="416" t="str">
        <f>R115</f>
        <v>Składowisko w Lasku 4</v>
      </c>
      <c r="S116" s="416" t="str">
        <f>S115</f>
        <v>Toruń, ulica Przydrożna 1</v>
      </c>
    </row>
    <row r="117" spans="3:20" ht="13.5" thickBot="1" x14ac:dyDescent="0.25">
      <c r="C117" s="511"/>
      <c r="D117" s="512"/>
      <c r="E117" s="513"/>
      <c r="F117" s="631"/>
      <c r="G117" s="632"/>
      <c r="H117" s="554"/>
      <c r="I117" s="535"/>
      <c r="J117" s="554"/>
      <c r="K117" s="535"/>
      <c r="L117" s="554"/>
      <c r="M117" s="496" t="s">
        <v>483</v>
      </c>
      <c r="N117" s="637"/>
      <c r="O117" s="682">
        <v>0</v>
      </c>
      <c r="P117" s="684"/>
      <c r="Q117" s="683"/>
      <c r="R117" s="383"/>
    </row>
    <row r="118" spans="3:20" ht="13.5" thickBot="1" x14ac:dyDescent="0.25">
      <c r="C118" s="552" t="s">
        <v>7</v>
      </c>
      <c r="D118" s="633"/>
      <c r="E118" s="553"/>
      <c r="F118" s="631"/>
      <c r="G118" s="632"/>
      <c r="H118" s="554"/>
      <c r="I118" s="535">
        <f>SUM(I115:J117)</f>
        <v>300</v>
      </c>
      <c r="J118" s="554"/>
      <c r="K118" s="535">
        <f t="shared" ref="K118" si="7">SUM(K115:L117)</f>
        <v>8</v>
      </c>
      <c r="L118" s="554"/>
      <c r="M118" s="682">
        <f t="shared" ref="M118" si="8">SUM(M115:N117)</f>
        <v>300</v>
      </c>
      <c r="N118" s="683"/>
      <c r="O118" s="682">
        <f>SUM(O115:Q117)</f>
        <v>600</v>
      </c>
      <c r="P118" s="684"/>
      <c r="Q118" s="683"/>
      <c r="R118" s="384"/>
    </row>
    <row r="119" spans="3:20" ht="36" customHeight="1" x14ac:dyDescent="0.2">
      <c r="C119" s="701" t="s">
        <v>371</v>
      </c>
      <c r="D119" s="702"/>
      <c r="E119" s="702"/>
      <c r="F119" s="702"/>
      <c r="G119" s="702"/>
      <c r="H119" s="702"/>
      <c r="I119" s="702"/>
      <c r="J119" s="702"/>
      <c r="K119" s="702"/>
      <c r="L119" s="703"/>
    </row>
    <row r="120" spans="3:20" ht="24" customHeight="1" thickBot="1" x14ac:dyDescent="0.25">
      <c r="C120" s="704" t="s">
        <v>372</v>
      </c>
      <c r="D120" s="705"/>
      <c r="E120" s="705"/>
      <c r="F120" s="705"/>
      <c r="G120" s="705"/>
      <c r="H120" s="705"/>
      <c r="I120" s="705"/>
      <c r="J120" s="705"/>
      <c r="K120" s="705"/>
      <c r="L120" s="706"/>
    </row>
    <row r="121" spans="3:20" ht="204" customHeight="1" x14ac:dyDescent="0.2">
      <c r="C121" s="646" t="s">
        <v>901</v>
      </c>
      <c r="D121" s="647"/>
      <c r="E121" s="647"/>
      <c r="F121" s="647"/>
      <c r="G121" s="647"/>
      <c r="H121" s="647"/>
      <c r="I121" s="647"/>
      <c r="J121" s="647"/>
      <c r="K121" s="647"/>
      <c r="L121" s="648"/>
      <c r="N121" s="844" t="s">
        <v>870</v>
      </c>
      <c r="O121" s="844"/>
      <c r="P121" s="844"/>
      <c r="Q121" s="844"/>
      <c r="R121" s="844"/>
    </row>
    <row r="122" spans="3:20" ht="89.25" customHeight="1" thickBot="1" x14ac:dyDescent="0.25">
      <c r="C122" s="707" t="s">
        <v>373</v>
      </c>
      <c r="D122" s="708"/>
      <c r="E122" s="708"/>
      <c r="F122" s="708"/>
      <c r="G122" s="708"/>
      <c r="H122" s="708"/>
      <c r="I122" s="708"/>
      <c r="J122" s="708"/>
      <c r="K122" s="708"/>
      <c r="L122" s="709"/>
    </row>
    <row r="123" spans="3:20" ht="24" customHeight="1" x14ac:dyDescent="0.2">
      <c r="C123" s="354"/>
      <c r="D123" s="555"/>
      <c r="E123" s="592"/>
      <c r="F123" s="556"/>
      <c r="G123" s="713" t="s">
        <v>902</v>
      </c>
      <c r="H123" s="714"/>
      <c r="I123" s="714"/>
      <c r="J123" s="715"/>
      <c r="K123" s="719" t="s">
        <v>377</v>
      </c>
      <c r="L123" s="720"/>
    </row>
    <row r="124" spans="3:20" ht="40.5" customHeight="1" thickBot="1" x14ac:dyDescent="0.25">
      <c r="C124" s="386" t="s">
        <v>876</v>
      </c>
      <c r="D124" s="710" t="s">
        <v>877</v>
      </c>
      <c r="E124" s="711"/>
      <c r="F124" s="712"/>
      <c r="G124" s="716"/>
      <c r="H124" s="717"/>
      <c r="I124" s="717"/>
      <c r="J124" s="718"/>
      <c r="K124" s="589" t="s">
        <v>903</v>
      </c>
      <c r="L124" s="591"/>
      <c r="M124" s="305" t="s">
        <v>487</v>
      </c>
    </row>
    <row r="125" spans="3:20" s="338" customFormat="1" ht="37.5" customHeight="1" thickBot="1" x14ac:dyDescent="0.25">
      <c r="C125" s="387" t="str">
        <f>C43</f>
        <v>15 01 02</v>
      </c>
      <c r="D125" s="724" t="str">
        <f t="shared" ref="D125" si="9">D43</f>
        <v>Opakowania z tworzyw sztucznych</v>
      </c>
      <c r="E125" s="725"/>
      <c r="F125" s="726"/>
      <c r="G125" s="840">
        <f>E43</f>
        <v>70</v>
      </c>
      <c r="H125" s="841"/>
      <c r="I125" s="841"/>
      <c r="J125" s="842"/>
      <c r="K125" s="840">
        <f>G125-O108</f>
        <v>67.5</v>
      </c>
      <c r="L125" s="843"/>
      <c r="M125" s="348" t="str">
        <f>J43</f>
        <v xml:space="preserve">Sortownia Toruń 2 </v>
      </c>
      <c r="N125" s="305"/>
      <c r="O125" s="305"/>
      <c r="P125" s="305"/>
      <c r="Q125" s="305"/>
      <c r="R125" s="305"/>
      <c r="S125" s="305"/>
    </row>
    <row r="126" spans="3:20" s="338" customFormat="1" ht="122.25" customHeight="1" thickBot="1" x14ac:dyDescent="0.25">
      <c r="C126" s="388" t="str">
        <f t="shared" ref="C126:F127" si="10">C44</f>
        <v>15 01 04</v>
      </c>
      <c r="D126" s="695" t="str">
        <f t="shared" si="10"/>
        <v>Opakowania z metali</v>
      </c>
      <c r="E126" s="696"/>
      <c r="F126" s="697">
        <f t="shared" si="10"/>
        <v>0</v>
      </c>
      <c r="G126" s="698">
        <f>E44</f>
        <v>5</v>
      </c>
      <c r="H126" s="699"/>
      <c r="I126" s="699"/>
      <c r="J126" s="700"/>
      <c r="K126" s="698">
        <f>G126</f>
        <v>5</v>
      </c>
      <c r="L126" s="700"/>
      <c r="M126" s="348" t="str">
        <f t="shared" ref="M126" si="11">J44</f>
        <v xml:space="preserve">Sortownia Toruń 2 </v>
      </c>
      <c r="N126" s="845" t="s">
        <v>712</v>
      </c>
      <c r="O126" s="845"/>
      <c r="P126" s="845"/>
      <c r="Q126" s="845"/>
      <c r="R126" s="845"/>
      <c r="S126" s="305"/>
    </row>
    <row r="127" spans="3:20" s="338" customFormat="1" ht="37.5" customHeight="1" thickBot="1" x14ac:dyDescent="0.25">
      <c r="C127" s="388" t="str">
        <f>C46</f>
        <v>15 01 07</v>
      </c>
      <c r="D127" s="695" t="str">
        <f>D46</f>
        <v>Opakowania ze szkła</v>
      </c>
      <c r="E127" s="696"/>
      <c r="F127" s="697">
        <f t="shared" si="10"/>
        <v>0</v>
      </c>
      <c r="G127" s="496">
        <f>E46</f>
        <v>75</v>
      </c>
      <c r="H127" s="497"/>
      <c r="I127" s="497"/>
      <c r="J127" s="498"/>
      <c r="K127" s="496">
        <f>G127</f>
        <v>75</v>
      </c>
      <c r="L127" s="498"/>
      <c r="M127" s="348" t="str">
        <f>J46</f>
        <v>Punkt skupu Toruń 3</v>
      </c>
      <c r="N127" s="305"/>
      <c r="O127" s="305"/>
      <c r="P127" s="305"/>
      <c r="Q127" s="305"/>
      <c r="R127" s="305"/>
      <c r="S127" s="305"/>
    </row>
    <row r="128" spans="3:20" s="338" customFormat="1" ht="37.5" customHeight="1" thickBot="1" x14ac:dyDescent="0.25">
      <c r="C128" s="388" t="str">
        <f>C52</f>
        <v>20 01 02</v>
      </c>
      <c r="D128" s="695" t="str">
        <f t="shared" ref="D128:F128" si="12">D52</f>
        <v>Szkło</v>
      </c>
      <c r="E128" s="696"/>
      <c r="F128" s="697">
        <f t="shared" si="12"/>
        <v>0</v>
      </c>
      <c r="G128" s="496">
        <f>E52</f>
        <v>1</v>
      </c>
      <c r="H128" s="497"/>
      <c r="I128" s="497"/>
      <c r="J128" s="498"/>
      <c r="K128" s="496">
        <f>G128</f>
        <v>1</v>
      </c>
      <c r="L128" s="498"/>
      <c r="M128" s="348" t="str">
        <f>J52</f>
        <v>Punkt skupu Toruń 3</v>
      </c>
      <c r="N128" s="305"/>
      <c r="O128" s="305"/>
      <c r="P128" s="305"/>
      <c r="Q128" s="305"/>
      <c r="R128" s="305"/>
      <c r="S128" s="305"/>
    </row>
    <row r="129" spans="3:19" s="337" customFormat="1" ht="37.5" customHeight="1" thickBot="1" x14ac:dyDescent="0.25">
      <c r="C129" s="389" t="str">
        <f>C64</f>
        <v>15 01 01</v>
      </c>
      <c r="D129" s="721" t="str">
        <f t="shared" ref="D129:F129" si="13">D64</f>
        <v>Opakowania z papieru i tektury</v>
      </c>
      <c r="E129" s="722"/>
      <c r="F129" s="723">
        <f t="shared" si="13"/>
        <v>0</v>
      </c>
      <c r="G129" s="504">
        <f>E64</f>
        <v>40</v>
      </c>
      <c r="H129" s="505"/>
      <c r="I129" s="505"/>
      <c r="J129" s="506"/>
      <c r="K129" s="504">
        <v>35</v>
      </c>
      <c r="L129" s="506"/>
      <c r="M129" s="348" t="str">
        <f>J64</f>
        <v xml:space="preserve">Sortownia Toruń 2 </v>
      </c>
      <c r="N129" s="305"/>
      <c r="O129" s="305"/>
      <c r="P129" s="305"/>
      <c r="Q129" s="305"/>
      <c r="R129" s="305"/>
      <c r="S129" s="305"/>
    </row>
    <row r="130" spans="3:19" s="337" customFormat="1" ht="37.5" customHeight="1" thickBot="1" x14ac:dyDescent="0.25">
      <c r="C130" s="389" t="str">
        <f>C65</f>
        <v>20 01 01</v>
      </c>
      <c r="D130" s="721" t="str">
        <f t="shared" ref="D130:F130" si="14">D65</f>
        <v>Papier i tektura</v>
      </c>
      <c r="E130" s="722"/>
      <c r="F130" s="723">
        <f t="shared" si="14"/>
        <v>0</v>
      </c>
      <c r="G130" s="504">
        <f>E65</f>
        <v>10</v>
      </c>
      <c r="H130" s="505"/>
      <c r="I130" s="505"/>
      <c r="J130" s="506"/>
      <c r="K130" s="504">
        <v>8</v>
      </c>
      <c r="L130" s="506"/>
      <c r="M130" s="348" t="str">
        <f>J65</f>
        <v xml:space="preserve">Sortownia Toruń 2 </v>
      </c>
      <c r="N130" s="305"/>
      <c r="O130" s="305"/>
      <c r="P130" s="305"/>
      <c r="Q130" s="305"/>
      <c r="R130" s="305"/>
      <c r="S130" s="305"/>
    </row>
    <row r="131" spans="3:19" s="337" customFormat="1" ht="21.75" customHeight="1" thickBot="1" x14ac:dyDescent="0.25">
      <c r="C131" s="389" t="str">
        <f>'katalog odpadów'!B56</f>
        <v>19 12 01</v>
      </c>
      <c r="D131" s="721" t="str">
        <f>'katalog odpadów'!C56</f>
        <v>Papier i tektura</v>
      </c>
      <c r="E131" s="722"/>
      <c r="F131" s="723"/>
      <c r="G131" s="846">
        <f>$J$88*1%</f>
        <v>9.6</v>
      </c>
      <c r="H131" s="847"/>
      <c r="I131" s="847"/>
      <c r="J131" s="848"/>
      <c r="K131" s="846">
        <f>G131</f>
        <v>9.6</v>
      </c>
      <c r="L131" s="848"/>
      <c r="M131" s="348" t="str">
        <f>J55</f>
        <v>MBP Toruń 1</v>
      </c>
      <c r="N131" s="305"/>
      <c r="O131" s="305"/>
      <c r="P131" s="305"/>
      <c r="Q131" s="305"/>
      <c r="R131" s="305"/>
      <c r="S131" s="305"/>
    </row>
    <row r="132" spans="3:19" s="337" customFormat="1" ht="21.75" hidden="1" customHeight="1" thickBot="1" x14ac:dyDescent="0.25">
      <c r="C132" s="389"/>
      <c r="D132" s="390"/>
      <c r="E132" s="391"/>
      <c r="F132" s="392"/>
      <c r="G132" s="393"/>
      <c r="H132" s="394"/>
      <c r="I132" s="394"/>
      <c r="J132" s="395"/>
      <c r="K132" s="393"/>
      <c r="L132" s="395"/>
      <c r="M132" s="348"/>
      <c r="N132" s="305"/>
      <c r="O132" s="305"/>
      <c r="P132" s="305"/>
      <c r="Q132" s="305"/>
      <c r="R132" s="305"/>
      <c r="S132" s="305"/>
    </row>
    <row r="133" spans="3:19" s="338" customFormat="1" ht="13.5" thickBot="1" x14ac:dyDescent="0.25">
      <c r="C133" s="388" t="str">
        <f>'katalog odpadów'!B57</f>
        <v>19 12 02</v>
      </c>
      <c r="D133" s="695" t="str">
        <f>'katalog odpadów'!C57</f>
        <v>Metale żelazne</v>
      </c>
      <c r="E133" s="696">
        <f>'katalog odpadów'!D57</f>
        <v>0</v>
      </c>
      <c r="F133" s="697">
        <f>'katalog odpadów'!E57</f>
        <v>0</v>
      </c>
      <c r="G133" s="698">
        <f>$J$88*0.5%</f>
        <v>4.8</v>
      </c>
      <c r="H133" s="699"/>
      <c r="I133" s="699"/>
      <c r="J133" s="700"/>
      <c r="K133" s="698">
        <f t="shared" ref="K133:K135" si="15">G133</f>
        <v>4.8</v>
      </c>
      <c r="L133" s="700"/>
      <c r="M133" s="348" t="str">
        <f>M131</f>
        <v>MBP Toruń 1</v>
      </c>
      <c r="N133" s="305"/>
      <c r="O133" s="305"/>
      <c r="P133" s="305"/>
      <c r="Q133" s="305"/>
      <c r="R133" s="305"/>
      <c r="S133" s="305"/>
    </row>
    <row r="134" spans="3:19" s="338" customFormat="1" ht="13.5" thickBot="1" x14ac:dyDescent="0.25">
      <c r="C134" s="388" t="str">
        <f>'katalog odpadów'!B58</f>
        <v>19 12 03</v>
      </c>
      <c r="D134" s="695" t="str">
        <f>'katalog odpadów'!C58</f>
        <v>Metale nieżelazne</v>
      </c>
      <c r="E134" s="696">
        <f>'katalog odpadów'!D58</f>
        <v>0</v>
      </c>
      <c r="F134" s="697">
        <f>'katalog odpadów'!E58</f>
        <v>0</v>
      </c>
      <c r="G134" s="698">
        <f>$J$88*0.5%</f>
        <v>4.8</v>
      </c>
      <c r="H134" s="699"/>
      <c r="I134" s="699"/>
      <c r="J134" s="700"/>
      <c r="K134" s="698">
        <f t="shared" si="15"/>
        <v>4.8</v>
      </c>
      <c r="L134" s="700"/>
      <c r="M134" s="348" t="str">
        <f t="shared" ref="M134:M135" si="16">M133</f>
        <v>MBP Toruń 1</v>
      </c>
      <c r="N134" s="305"/>
      <c r="O134" s="305"/>
      <c r="P134" s="305"/>
      <c r="Q134" s="305"/>
      <c r="R134" s="305"/>
      <c r="S134" s="305"/>
    </row>
    <row r="135" spans="3:19" s="338" customFormat="1" ht="13.5" thickBot="1" x14ac:dyDescent="0.25">
      <c r="C135" s="388" t="str">
        <f>'katalog odpadów'!B59</f>
        <v>19 12 04</v>
      </c>
      <c r="D135" s="695" t="str">
        <f>'katalog odpadów'!C59</f>
        <v>Tworzywa sztuczne i guma</v>
      </c>
      <c r="E135" s="696">
        <f>'katalog odpadów'!D59</f>
        <v>0</v>
      </c>
      <c r="F135" s="697">
        <f>'katalog odpadów'!E59</f>
        <v>0</v>
      </c>
      <c r="G135" s="698">
        <f>$J$88*6%</f>
        <v>57.599999999999994</v>
      </c>
      <c r="H135" s="699"/>
      <c r="I135" s="699"/>
      <c r="J135" s="700"/>
      <c r="K135" s="698">
        <f t="shared" si="15"/>
        <v>57.599999999999994</v>
      </c>
      <c r="L135" s="700"/>
      <c r="M135" s="348" t="str">
        <f t="shared" si="16"/>
        <v>MBP Toruń 1</v>
      </c>
      <c r="N135" s="305"/>
      <c r="O135" s="305"/>
      <c r="P135" s="305"/>
      <c r="Q135" s="305"/>
      <c r="R135" s="305"/>
      <c r="S135" s="305"/>
    </row>
    <row r="136" spans="3:19" ht="13.5" thickBot="1" x14ac:dyDescent="0.25">
      <c r="C136" s="370"/>
      <c r="D136" s="511"/>
      <c r="E136" s="512"/>
      <c r="F136" s="513"/>
      <c r="G136" s="538"/>
      <c r="H136" s="539"/>
      <c r="I136" s="539"/>
      <c r="J136" s="540"/>
      <c r="K136" s="538"/>
      <c r="L136" s="540"/>
    </row>
    <row r="137" spans="3:19" ht="13.5" thickBot="1" x14ac:dyDescent="0.25">
      <c r="C137" s="552" t="s">
        <v>7</v>
      </c>
      <c r="D137" s="633"/>
      <c r="E137" s="633"/>
      <c r="F137" s="553"/>
      <c r="G137" s="535">
        <f>SUM(G125:J135)</f>
        <v>277.8</v>
      </c>
      <c r="H137" s="536"/>
      <c r="I137" s="536"/>
      <c r="J137" s="537"/>
      <c r="K137" s="535">
        <f>SUM(K125:L135)</f>
        <v>268.3</v>
      </c>
      <c r="L137" s="537"/>
    </row>
    <row r="138" spans="3:19" ht="58.5" customHeight="1" thickBot="1" x14ac:dyDescent="0.25">
      <c r="C138" s="646" t="s">
        <v>904</v>
      </c>
      <c r="D138" s="647"/>
      <c r="E138" s="647"/>
      <c r="F138" s="647"/>
      <c r="G138" s="647"/>
      <c r="H138" s="647"/>
      <c r="I138" s="647"/>
      <c r="J138" s="647"/>
      <c r="K138" s="647"/>
      <c r="L138" s="648"/>
      <c r="N138" s="844" t="s">
        <v>739</v>
      </c>
      <c r="O138" s="844"/>
      <c r="P138" s="844"/>
      <c r="Q138" s="844"/>
      <c r="R138" s="844"/>
    </row>
    <row r="139" spans="3:19" ht="24" customHeight="1" x14ac:dyDescent="0.2">
      <c r="C139" s="396"/>
      <c r="D139" s="727"/>
      <c r="E139" s="728"/>
      <c r="F139" s="729"/>
      <c r="G139" s="733" t="s">
        <v>905</v>
      </c>
      <c r="H139" s="734"/>
      <c r="I139" s="734"/>
      <c r="J139" s="735"/>
      <c r="K139" s="739" t="s">
        <v>342</v>
      </c>
      <c r="L139" s="740"/>
    </row>
    <row r="140" spans="3:19" ht="37.5" customHeight="1" thickBot="1" x14ac:dyDescent="0.25">
      <c r="C140" s="397" t="s">
        <v>876</v>
      </c>
      <c r="D140" s="730" t="s">
        <v>877</v>
      </c>
      <c r="E140" s="731"/>
      <c r="F140" s="732"/>
      <c r="G140" s="736"/>
      <c r="H140" s="737"/>
      <c r="I140" s="737"/>
      <c r="J140" s="738"/>
      <c r="K140" s="741" t="s">
        <v>906</v>
      </c>
      <c r="L140" s="742"/>
    </row>
    <row r="141" spans="3:19" s="337" customFormat="1" ht="42.75" customHeight="1" thickBot="1" x14ac:dyDescent="0.25">
      <c r="C141" s="398" t="str">
        <f>C20</f>
        <v>20 01 08</v>
      </c>
      <c r="D141" s="747" t="str">
        <f>E20</f>
        <v>Odpady kuchenne ulegające biodegradacji</v>
      </c>
      <c r="E141" s="748"/>
      <c r="F141" s="749"/>
      <c r="G141" s="750">
        <f>I20</f>
        <v>30</v>
      </c>
      <c r="H141" s="751"/>
      <c r="I141" s="751"/>
      <c r="J141" s="752"/>
      <c r="K141" s="750">
        <f>G141*0.7</f>
        <v>21</v>
      </c>
      <c r="L141" s="752"/>
      <c r="M141" s="348" t="s">
        <v>489</v>
      </c>
      <c r="N141" s="305"/>
      <c r="O141" s="305"/>
      <c r="P141" s="305"/>
      <c r="Q141" s="305"/>
      <c r="R141" s="305"/>
      <c r="S141" s="305"/>
    </row>
    <row r="142" spans="3:19" s="337" customFormat="1" ht="32.25" customHeight="1" thickBot="1" x14ac:dyDescent="0.25">
      <c r="C142" s="398" t="str">
        <f>C21</f>
        <v>20 02 01</v>
      </c>
      <c r="D142" s="747" t="str">
        <f>E21</f>
        <v>Odpady ulegające biodegradacji</v>
      </c>
      <c r="E142" s="748"/>
      <c r="F142" s="749"/>
      <c r="G142" s="750">
        <f>I21</f>
        <v>300</v>
      </c>
      <c r="H142" s="751"/>
      <c r="I142" s="751"/>
      <c r="J142" s="752"/>
      <c r="K142" s="750">
        <f>G142*0.7</f>
        <v>210</v>
      </c>
      <c r="L142" s="752"/>
      <c r="M142" s="348" t="s">
        <v>489</v>
      </c>
      <c r="N142" s="305"/>
      <c r="O142" s="305"/>
      <c r="P142" s="305"/>
      <c r="Q142" s="305"/>
      <c r="R142" s="305"/>
      <c r="S142" s="305"/>
    </row>
    <row r="143" spans="3:19" ht="24" customHeight="1" thickBot="1" x14ac:dyDescent="0.25">
      <c r="C143" s="399" t="str">
        <f>C55</f>
        <v>20 03 07</v>
      </c>
      <c r="D143" s="834" t="str">
        <f>D55</f>
        <v>Odpady wielkogabarytowe</v>
      </c>
      <c r="E143" s="835"/>
      <c r="F143" s="836"/>
      <c r="G143" s="837">
        <f>E55</f>
        <v>15</v>
      </c>
      <c r="H143" s="838"/>
      <c r="I143" s="838"/>
      <c r="J143" s="839"/>
      <c r="K143" s="837">
        <f>G143*0.3</f>
        <v>4.5</v>
      </c>
      <c r="L143" s="839"/>
      <c r="M143" s="348" t="s">
        <v>491</v>
      </c>
    </row>
    <row r="144" spans="3:19" ht="24" customHeight="1" thickBot="1" x14ac:dyDescent="0.25">
      <c r="C144" s="400" t="str">
        <f>C47</f>
        <v>17 01 01</v>
      </c>
      <c r="D144" s="849" t="str">
        <f>D47</f>
        <v xml:space="preserve"> Odpady betonu oraz gruz betonowy z rozbiórek i remontów</v>
      </c>
      <c r="E144" s="850"/>
      <c r="F144" s="851"/>
      <c r="G144" s="744">
        <f>E47</f>
        <v>20</v>
      </c>
      <c r="H144" s="745"/>
      <c r="I144" s="745"/>
      <c r="J144" s="746"/>
      <c r="K144" s="744">
        <f>15</f>
        <v>15</v>
      </c>
      <c r="L144" s="746"/>
      <c r="M144" s="348" t="s">
        <v>751</v>
      </c>
    </row>
    <row r="145" spans="3:14" ht="24" customHeight="1" thickBot="1" x14ac:dyDescent="0.25">
      <c r="C145" s="400" t="str">
        <f t="shared" ref="C145:D146" si="17">C48</f>
        <v>17 01 02</v>
      </c>
      <c r="D145" s="849" t="str">
        <f t="shared" si="17"/>
        <v xml:space="preserve"> Gruz ceglany</v>
      </c>
      <c r="E145" s="850"/>
      <c r="F145" s="851"/>
      <c r="G145" s="744">
        <f>E48</f>
        <v>5</v>
      </c>
      <c r="H145" s="745"/>
      <c r="I145" s="745"/>
      <c r="J145" s="746"/>
      <c r="K145" s="744">
        <f>15</f>
        <v>15</v>
      </c>
      <c r="L145" s="746"/>
      <c r="M145" s="348" t="s">
        <v>751</v>
      </c>
    </row>
    <row r="146" spans="3:14" ht="76.5" customHeight="1" thickBot="1" x14ac:dyDescent="0.25">
      <c r="C146" s="400" t="str">
        <f t="shared" si="17"/>
        <v>17 01 03</v>
      </c>
      <c r="D146" s="849" t="str">
        <f t="shared" si="17"/>
        <v xml:space="preserve"> Odpady innych materiałów ceramicznych i elementów wyposażenia</v>
      </c>
      <c r="E146" s="850"/>
      <c r="F146" s="851"/>
      <c r="G146" s="744">
        <f>E49</f>
        <v>20</v>
      </c>
      <c r="H146" s="745"/>
      <c r="I146" s="745"/>
      <c r="J146" s="746"/>
      <c r="K146" s="744">
        <v>5</v>
      </c>
      <c r="L146" s="746"/>
      <c r="M146" s="348" t="s">
        <v>752</v>
      </c>
    </row>
    <row r="147" spans="3:14" ht="13.5" thickBot="1" x14ac:dyDescent="0.25">
      <c r="C147" s="743" t="s">
        <v>7</v>
      </c>
      <c r="D147" s="633"/>
      <c r="E147" s="633"/>
      <c r="F147" s="553"/>
      <c r="G147" s="535">
        <f>SUM(G141:J146)</f>
        <v>390</v>
      </c>
      <c r="H147" s="536"/>
      <c r="I147" s="536"/>
      <c r="J147" s="537"/>
      <c r="K147" s="535">
        <f>SUM(K141:L146)</f>
        <v>270.5</v>
      </c>
      <c r="L147" s="537"/>
      <c r="N147" s="349">
        <f>(K147+K137)/I35</f>
        <v>0.23875020383276496</v>
      </c>
    </row>
    <row r="148" spans="3:14" ht="15" customHeight="1" x14ac:dyDescent="0.2">
      <c r="C148" s="646" t="s">
        <v>381</v>
      </c>
      <c r="D148" s="647"/>
      <c r="E148" s="647"/>
      <c r="F148" s="647"/>
      <c r="G148" s="647"/>
      <c r="H148" s="647"/>
      <c r="I148" s="647"/>
      <c r="J148" s="647"/>
      <c r="K148" s="647"/>
      <c r="L148" s="648"/>
    </row>
    <row r="149" spans="3:14" ht="15.75" customHeight="1" thickBot="1" x14ac:dyDescent="0.25">
      <c r="C149" s="707" t="s">
        <v>382</v>
      </c>
      <c r="D149" s="708"/>
      <c r="E149" s="708"/>
      <c r="F149" s="708"/>
      <c r="G149" s="708"/>
      <c r="H149" s="708"/>
      <c r="I149" s="708"/>
      <c r="J149" s="708"/>
      <c r="K149" s="708"/>
      <c r="L149" s="709"/>
    </row>
    <row r="150" spans="3:14" ht="15.75" thickBot="1" x14ac:dyDescent="0.25">
      <c r="C150" s="532"/>
      <c r="D150" s="533"/>
      <c r="E150" s="533"/>
      <c r="F150" s="533"/>
      <c r="G150" s="534"/>
      <c r="H150" s="570" t="s">
        <v>907</v>
      </c>
      <c r="I150" s="572"/>
      <c r="J150" s="546" t="s">
        <v>10</v>
      </c>
      <c r="K150" s="548"/>
      <c r="L150" s="401" t="s">
        <v>908</v>
      </c>
    </row>
    <row r="151" spans="3:14" ht="24" customHeight="1" x14ac:dyDescent="0.2">
      <c r="C151" s="555" t="s">
        <v>385</v>
      </c>
      <c r="D151" s="592"/>
      <c r="E151" s="592"/>
      <c r="F151" s="592"/>
      <c r="G151" s="556"/>
      <c r="H151" s="761">
        <f>K137</f>
        <v>268.3</v>
      </c>
      <c r="I151" s="762"/>
      <c r="J151" s="755">
        <v>0</v>
      </c>
      <c r="K151" s="756"/>
      <c r="L151" s="759">
        <f>H151+J151</f>
        <v>268.3</v>
      </c>
    </row>
    <row r="152" spans="3:14" ht="15.75" customHeight="1" thickBot="1" x14ac:dyDescent="0.25">
      <c r="C152" s="593" t="s">
        <v>909</v>
      </c>
      <c r="D152" s="594"/>
      <c r="E152" s="594"/>
      <c r="F152" s="594"/>
      <c r="G152" s="595"/>
      <c r="H152" s="698"/>
      <c r="I152" s="763"/>
      <c r="J152" s="757"/>
      <c r="K152" s="758"/>
      <c r="L152" s="760"/>
    </row>
    <row r="153" spans="3:14" ht="15" customHeight="1" x14ac:dyDescent="0.2">
      <c r="C153" s="555" t="s">
        <v>387</v>
      </c>
      <c r="D153" s="592"/>
      <c r="E153" s="592"/>
      <c r="F153" s="592"/>
      <c r="G153" s="556"/>
      <c r="H153" s="761">
        <f>I36</f>
        <v>2206.752</v>
      </c>
      <c r="I153" s="762"/>
      <c r="J153" s="755">
        <v>0</v>
      </c>
      <c r="K153" s="756"/>
      <c r="L153" s="759">
        <f>H153+J153</f>
        <v>2206.752</v>
      </c>
    </row>
    <row r="154" spans="3:14" ht="30" customHeight="1" thickBot="1" x14ac:dyDescent="0.25">
      <c r="C154" s="593" t="s">
        <v>910</v>
      </c>
      <c r="D154" s="594"/>
      <c r="E154" s="594"/>
      <c r="F154" s="594"/>
      <c r="G154" s="595"/>
      <c r="H154" s="698"/>
      <c r="I154" s="763"/>
      <c r="J154" s="757"/>
      <c r="K154" s="758"/>
      <c r="L154" s="760"/>
      <c r="M154" s="305" t="s">
        <v>521</v>
      </c>
    </row>
    <row r="155" spans="3:14" ht="15" customHeight="1" x14ac:dyDescent="0.2">
      <c r="C155" s="555" t="s">
        <v>389</v>
      </c>
      <c r="D155" s="592"/>
      <c r="E155" s="592"/>
      <c r="F155" s="592"/>
      <c r="G155" s="556"/>
      <c r="H155" s="555"/>
      <c r="I155" s="556"/>
      <c r="J155" s="555"/>
      <c r="K155" s="556"/>
      <c r="L155" s="753">
        <f>'Kalkulator powiązany ark Gmina'!D61</f>
        <v>0.36399999999999999</v>
      </c>
      <c r="M155" s="305" t="s">
        <v>497</v>
      </c>
    </row>
    <row r="156" spans="3:14" ht="25.5" customHeight="1" thickBot="1" x14ac:dyDescent="0.25">
      <c r="C156" s="593" t="s">
        <v>911</v>
      </c>
      <c r="D156" s="594"/>
      <c r="E156" s="594"/>
      <c r="F156" s="594"/>
      <c r="G156" s="595"/>
      <c r="H156" s="593"/>
      <c r="I156" s="595"/>
      <c r="J156" s="593"/>
      <c r="K156" s="595"/>
      <c r="L156" s="754"/>
      <c r="M156" s="305" t="s">
        <v>954</v>
      </c>
    </row>
    <row r="157" spans="3:14" ht="15" customHeight="1" x14ac:dyDescent="0.2">
      <c r="C157" s="555" t="s">
        <v>912</v>
      </c>
      <c r="D157" s="592"/>
      <c r="E157" s="592"/>
      <c r="F157" s="592"/>
      <c r="G157" s="592"/>
      <c r="H157" s="592"/>
      <c r="I157" s="556"/>
      <c r="J157" s="555"/>
      <c r="K157" s="556"/>
      <c r="L157" s="764">
        <f>L151/(12750*'Kalkulator powiązany ark Gmina'!D68*L155/1000)</f>
        <v>0.17412896576610257</v>
      </c>
    </row>
    <row r="158" spans="3:14" ht="15.75" customHeight="1" thickBot="1" x14ac:dyDescent="0.25">
      <c r="C158" s="593" t="s">
        <v>913</v>
      </c>
      <c r="D158" s="594"/>
      <c r="E158" s="594"/>
      <c r="F158" s="594"/>
      <c r="G158" s="594"/>
      <c r="H158" s="594"/>
      <c r="I158" s="595"/>
      <c r="J158" s="593"/>
      <c r="K158" s="595"/>
      <c r="L158" s="765"/>
    </row>
    <row r="159" spans="3:14" ht="15" customHeight="1" x14ac:dyDescent="0.2">
      <c r="C159" s="646" t="s">
        <v>914</v>
      </c>
      <c r="D159" s="647"/>
      <c r="E159" s="647"/>
      <c r="F159" s="647"/>
      <c r="G159" s="647"/>
      <c r="H159" s="647"/>
      <c r="I159" s="647"/>
      <c r="J159" s="647"/>
      <c r="K159" s="647"/>
      <c r="L159" s="648"/>
    </row>
    <row r="160" spans="3:14" ht="15.75" customHeight="1" thickBot="1" x14ac:dyDescent="0.25">
      <c r="C160" s="707" t="s">
        <v>394</v>
      </c>
      <c r="D160" s="708"/>
      <c r="E160" s="708"/>
      <c r="F160" s="708"/>
      <c r="G160" s="708"/>
      <c r="H160" s="708"/>
      <c r="I160" s="708"/>
      <c r="J160" s="708"/>
      <c r="K160" s="708"/>
      <c r="L160" s="709"/>
    </row>
    <row r="161" spans="3:19" ht="48" customHeight="1" x14ac:dyDescent="0.2">
      <c r="C161" s="614" t="s">
        <v>876</v>
      </c>
      <c r="D161" s="615"/>
      <c r="E161" s="766" t="s">
        <v>877</v>
      </c>
      <c r="F161" s="767"/>
      <c r="G161" s="768"/>
      <c r="H161" s="559" t="s">
        <v>915</v>
      </c>
      <c r="I161" s="560"/>
      <c r="J161" s="561"/>
      <c r="K161" s="685" t="s">
        <v>396</v>
      </c>
      <c r="L161" s="686"/>
    </row>
    <row r="162" spans="3:19" ht="37.5" customHeight="1" thickBot="1" x14ac:dyDescent="0.25">
      <c r="C162" s="616"/>
      <c r="D162" s="617"/>
      <c r="E162" s="769"/>
      <c r="F162" s="770"/>
      <c r="G162" s="771"/>
      <c r="H162" s="562" t="s">
        <v>8</v>
      </c>
      <c r="I162" s="563"/>
      <c r="J162" s="564"/>
      <c r="K162" s="772" t="s">
        <v>916</v>
      </c>
      <c r="L162" s="773"/>
    </row>
    <row r="163" spans="3:19" s="340" customFormat="1" ht="37.5" customHeight="1" thickBot="1" x14ac:dyDescent="0.25">
      <c r="C163" s="549" t="str">
        <f>C24</f>
        <v>17 01 01</v>
      </c>
      <c r="D163" s="550"/>
      <c r="E163" s="549" t="str">
        <f>E24</f>
        <v xml:space="preserve"> Odpady betonu oraz gruz betonowy z rozbiórek i remontów</v>
      </c>
      <c r="F163" s="551"/>
      <c r="G163" s="550"/>
      <c r="H163" s="777">
        <f>I24</f>
        <v>20</v>
      </c>
      <c r="I163" s="775"/>
      <c r="J163" s="776"/>
      <c r="K163" s="777">
        <v>15</v>
      </c>
      <c r="L163" s="778"/>
      <c r="M163" s="305"/>
      <c r="N163" s="305"/>
      <c r="O163" s="305"/>
      <c r="P163" s="305"/>
      <c r="Q163" s="305"/>
      <c r="R163" s="305"/>
      <c r="S163" s="305"/>
    </row>
    <row r="164" spans="3:19" s="340" customFormat="1" ht="37.5" customHeight="1" thickBot="1" x14ac:dyDescent="0.25">
      <c r="C164" s="549" t="str">
        <f t="shared" ref="C164:C166" si="18">C25</f>
        <v>17 01 02</v>
      </c>
      <c r="D164" s="550"/>
      <c r="E164" s="549" t="str">
        <f t="shared" ref="E164:E166" si="19">E25</f>
        <v xml:space="preserve"> Gruz ceglany</v>
      </c>
      <c r="F164" s="551"/>
      <c r="G164" s="550"/>
      <c r="H164" s="777">
        <f t="shared" ref="H164:H165" si="20">I25</f>
        <v>5</v>
      </c>
      <c r="I164" s="775"/>
      <c r="J164" s="776"/>
      <c r="K164" s="777">
        <v>5</v>
      </c>
      <c r="L164" s="778"/>
      <c r="M164" s="305"/>
      <c r="N164" s="305"/>
      <c r="O164" s="305"/>
      <c r="P164" s="305"/>
      <c r="Q164" s="305"/>
      <c r="R164" s="305"/>
      <c r="S164" s="305"/>
    </row>
    <row r="165" spans="3:19" s="340" customFormat="1" ht="37.5" customHeight="1" thickBot="1" x14ac:dyDescent="0.25">
      <c r="C165" s="549" t="str">
        <f t="shared" si="18"/>
        <v>17 01 03</v>
      </c>
      <c r="D165" s="550"/>
      <c r="E165" s="549" t="str">
        <f t="shared" si="19"/>
        <v xml:space="preserve"> Odpady innych materiałów ceramicznych i elementów wyposażenia</v>
      </c>
      <c r="F165" s="551"/>
      <c r="G165" s="550"/>
      <c r="H165" s="777">
        <f t="shared" si="20"/>
        <v>20</v>
      </c>
      <c r="I165" s="775"/>
      <c r="J165" s="776"/>
      <c r="K165" s="777">
        <v>10</v>
      </c>
      <c r="L165" s="778"/>
      <c r="M165" s="305"/>
      <c r="N165" s="305"/>
      <c r="O165" s="305"/>
      <c r="P165" s="305"/>
      <c r="Q165" s="305"/>
      <c r="R165" s="305"/>
      <c r="S165" s="305"/>
    </row>
    <row r="166" spans="3:19" s="340" customFormat="1" ht="37.5" customHeight="1" thickBot="1" x14ac:dyDescent="0.25">
      <c r="C166" s="549" t="str">
        <f t="shared" si="18"/>
        <v>17 01 07</v>
      </c>
      <c r="D166" s="550"/>
      <c r="E166" s="549" t="str">
        <f t="shared" si="19"/>
        <v xml:space="preserve"> Zmieszane odpady z betonu, gruzu ceglanego, odpadowych materiałów ceramicznych i elementów wyposażenia inne niż wymienione w 17 01 06</v>
      </c>
      <c r="F166" s="551"/>
      <c r="G166" s="550"/>
      <c r="H166" s="777">
        <f>I27*0</f>
        <v>0</v>
      </c>
      <c r="I166" s="775"/>
      <c r="J166" s="776"/>
      <c r="K166" s="777">
        <v>0</v>
      </c>
      <c r="L166" s="778"/>
      <c r="M166" s="305" t="s">
        <v>580</v>
      </c>
      <c r="N166" s="305"/>
      <c r="O166" s="305"/>
      <c r="P166" s="305"/>
      <c r="Q166" s="305"/>
      <c r="R166" s="305"/>
      <c r="S166" s="305"/>
    </row>
    <row r="167" spans="3:19" ht="37.5" hidden="1" customHeight="1" thickBot="1" x14ac:dyDescent="0.25">
      <c r="C167" s="511"/>
      <c r="D167" s="513"/>
      <c r="E167" s="511"/>
      <c r="F167" s="512"/>
      <c r="G167" s="513"/>
      <c r="H167" s="774"/>
      <c r="I167" s="775"/>
      <c r="J167" s="776"/>
      <c r="K167" s="774"/>
      <c r="L167" s="776"/>
    </row>
    <row r="168" spans="3:19" ht="13.5" hidden="1" thickBot="1" x14ac:dyDescent="0.25">
      <c r="C168" s="511"/>
      <c r="D168" s="513"/>
      <c r="E168" s="511"/>
      <c r="F168" s="512"/>
      <c r="G168" s="513"/>
      <c r="H168" s="774"/>
      <c r="I168" s="775"/>
      <c r="J168" s="776"/>
      <c r="K168" s="774"/>
      <c r="L168" s="776"/>
    </row>
    <row r="169" spans="3:19" ht="13.5" hidden="1" thickBot="1" x14ac:dyDescent="0.25">
      <c r="C169" s="511"/>
      <c r="D169" s="513"/>
      <c r="E169" s="511"/>
      <c r="F169" s="512"/>
      <c r="G169" s="513"/>
      <c r="H169" s="774"/>
      <c r="I169" s="775"/>
      <c r="J169" s="776"/>
      <c r="K169" s="774"/>
      <c r="L169" s="776"/>
    </row>
    <row r="170" spans="3:19" ht="13.5" hidden="1" thickBot="1" x14ac:dyDescent="0.25">
      <c r="C170" s="511"/>
      <c r="D170" s="513"/>
      <c r="E170" s="511"/>
      <c r="F170" s="512"/>
      <c r="G170" s="513"/>
      <c r="H170" s="774"/>
      <c r="I170" s="775"/>
      <c r="J170" s="776"/>
      <c r="K170" s="774"/>
      <c r="L170" s="776"/>
    </row>
    <row r="171" spans="3:19" ht="13.5" thickBot="1" x14ac:dyDescent="0.25">
      <c r="C171" s="552" t="s">
        <v>7</v>
      </c>
      <c r="D171" s="633"/>
      <c r="E171" s="633"/>
      <c r="F171" s="633"/>
      <c r="G171" s="553"/>
      <c r="H171" s="777">
        <f>SUM(H163:J170)</f>
        <v>45</v>
      </c>
      <c r="I171" s="775"/>
      <c r="J171" s="776"/>
      <c r="K171" s="777">
        <f>SUM(K163:L170)</f>
        <v>30</v>
      </c>
      <c r="L171" s="778"/>
    </row>
    <row r="172" spans="3:19" ht="15" customHeight="1" x14ac:dyDescent="0.2">
      <c r="C172" s="646" t="s">
        <v>398</v>
      </c>
      <c r="D172" s="647"/>
      <c r="E172" s="647"/>
      <c r="F172" s="647"/>
      <c r="G172" s="647"/>
      <c r="H172" s="647"/>
      <c r="I172" s="647"/>
      <c r="J172" s="647"/>
      <c r="K172" s="647"/>
      <c r="L172" s="648"/>
    </row>
    <row r="173" spans="3:19" ht="15.75" customHeight="1" thickBot="1" x14ac:dyDescent="0.25">
      <c r="C173" s="707" t="s">
        <v>399</v>
      </c>
      <c r="D173" s="708"/>
      <c r="E173" s="708"/>
      <c r="F173" s="708"/>
      <c r="G173" s="708"/>
      <c r="H173" s="708"/>
      <c r="I173" s="708"/>
      <c r="J173" s="708"/>
      <c r="K173" s="708"/>
      <c r="L173" s="709"/>
    </row>
    <row r="174" spans="3:19" ht="15.75" thickBot="1" x14ac:dyDescent="0.25">
      <c r="C174" s="532"/>
      <c r="D174" s="533"/>
      <c r="E174" s="533"/>
      <c r="F174" s="533"/>
      <c r="G174" s="534"/>
      <c r="H174" s="570" t="s">
        <v>907</v>
      </c>
      <c r="I174" s="572"/>
      <c r="J174" s="546" t="s">
        <v>10</v>
      </c>
      <c r="K174" s="548"/>
      <c r="L174" s="401" t="s">
        <v>917</v>
      </c>
    </row>
    <row r="175" spans="3:19" ht="56.25" customHeight="1" thickBot="1" x14ac:dyDescent="0.25">
      <c r="C175" s="555" t="s">
        <v>494</v>
      </c>
      <c r="D175" s="592"/>
      <c r="E175" s="592"/>
      <c r="F175" s="592"/>
      <c r="G175" s="556"/>
      <c r="H175" s="402">
        <f>K171</f>
        <v>30</v>
      </c>
      <c r="I175" s="403"/>
      <c r="J175" s="779"/>
      <c r="K175" s="780"/>
      <c r="L175" s="404">
        <f>SUM(H175:K175)</f>
        <v>30</v>
      </c>
    </row>
    <row r="176" spans="3:19" ht="15" customHeight="1" x14ac:dyDescent="0.2">
      <c r="C176" s="555" t="s">
        <v>401</v>
      </c>
      <c r="D176" s="592"/>
      <c r="E176" s="592"/>
      <c r="F176" s="592"/>
      <c r="G176" s="556"/>
      <c r="H176" s="779">
        <f>H171</f>
        <v>45</v>
      </c>
      <c r="I176" s="780"/>
      <c r="J176" s="779"/>
      <c r="K176" s="780"/>
      <c r="L176" s="783">
        <f>SUM(H176:K177)</f>
        <v>45</v>
      </c>
    </row>
    <row r="177" spans="3:21" ht="39" customHeight="1" thickBot="1" x14ac:dyDescent="0.25">
      <c r="C177" s="593" t="s">
        <v>918</v>
      </c>
      <c r="D177" s="594"/>
      <c r="E177" s="594"/>
      <c r="F177" s="594"/>
      <c r="G177" s="595"/>
      <c r="H177" s="781"/>
      <c r="I177" s="782"/>
      <c r="J177" s="781"/>
      <c r="K177" s="782"/>
      <c r="L177" s="784"/>
    </row>
    <row r="178" spans="3:21" ht="37.5" customHeight="1" x14ac:dyDescent="0.2">
      <c r="C178" s="858" t="s">
        <v>919</v>
      </c>
      <c r="D178" s="859"/>
      <c r="E178" s="859"/>
      <c r="F178" s="859"/>
      <c r="G178" s="860"/>
      <c r="H178" s="555"/>
      <c r="I178" s="556"/>
      <c r="J178" s="555"/>
      <c r="K178" s="556"/>
      <c r="L178" s="785">
        <f>L175/L176</f>
        <v>0.66666666666666663</v>
      </c>
      <c r="M178" s="305" t="s">
        <v>497</v>
      </c>
    </row>
    <row r="179" spans="3:21" ht="13.5" thickBot="1" x14ac:dyDescent="0.25">
      <c r="C179" s="557" t="s">
        <v>920</v>
      </c>
      <c r="D179" s="861"/>
      <c r="E179" s="861"/>
      <c r="F179" s="861"/>
      <c r="G179" s="558"/>
      <c r="H179" s="593"/>
      <c r="I179" s="595"/>
      <c r="J179" s="593"/>
      <c r="K179" s="595"/>
      <c r="L179" s="786"/>
    </row>
    <row r="180" spans="3:21" ht="24" customHeight="1" x14ac:dyDescent="0.2">
      <c r="C180" s="646" t="s">
        <v>405</v>
      </c>
      <c r="D180" s="647"/>
      <c r="E180" s="647"/>
      <c r="F180" s="647"/>
      <c r="G180" s="647"/>
      <c r="H180" s="647"/>
      <c r="I180" s="647"/>
      <c r="J180" s="647"/>
      <c r="K180" s="647"/>
      <c r="L180" s="648"/>
    </row>
    <row r="181" spans="3:21" ht="15.75" customHeight="1" thickBot="1" x14ac:dyDescent="0.25">
      <c r="C181" s="707" t="s">
        <v>406</v>
      </c>
      <c r="D181" s="708"/>
      <c r="E181" s="708"/>
      <c r="F181" s="708"/>
      <c r="G181" s="708"/>
      <c r="H181" s="708"/>
      <c r="I181" s="708"/>
      <c r="J181" s="708"/>
      <c r="K181" s="708"/>
      <c r="L181" s="709"/>
    </row>
    <row r="182" spans="3:21" ht="38.25" customHeight="1" thickBot="1" x14ac:dyDescent="0.25">
      <c r="C182" s="532"/>
      <c r="D182" s="533"/>
      <c r="E182" s="533"/>
      <c r="F182" s="533"/>
      <c r="G182" s="534"/>
      <c r="H182" s="546" t="s">
        <v>907</v>
      </c>
      <c r="I182" s="548"/>
      <c r="J182" s="546" t="s">
        <v>10</v>
      </c>
      <c r="K182" s="548"/>
      <c r="L182" s="401" t="s">
        <v>917</v>
      </c>
    </row>
    <row r="183" spans="3:21" ht="37.5" customHeight="1" thickBot="1" x14ac:dyDescent="0.25">
      <c r="C183" s="532" t="s">
        <v>921</v>
      </c>
      <c r="D183" s="533"/>
      <c r="E183" s="533"/>
      <c r="F183" s="533"/>
      <c r="G183" s="534"/>
      <c r="H183" s="864" t="s">
        <v>496</v>
      </c>
      <c r="I183" s="865"/>
      <c r="J183" s="852">
        <f>12750/15000</f>
        <v>0.85</v>
      </c>
      <c r="K183" s="853"/>
      <c r="L183" s="405">
        <f>15500*0.155*1</f>
        <v>2402.5</v>
      </c>
    </row>
    <row r="184" spans="3:21" ht="48" customHeight="1" x14ac:dyDescent="0.2">
      <c r="C184" s="858" t="s">
        <v>408</v>
      </c>
      <c r="D184" s="859"/>
      <c r="E184" s="859"/>
      <c r="F184" s="859"/>
      <c r="G184" s="860"/>
      <c r="H184" s="854">
        <f>0+0+(E68*0.5)+(M118)*15%+(I118)*0+M108*0.52</f>
        <v>50.9</v>
      </c>
      <c r="I184" s="855"/>
      <c r="J184" s="854">
        <v>0</v>
      </c>
      <c r="K184" s="855"/>
      <c r="L184" s="862">
        <f>SUM(H184:I185)</f>
        <v>50.9</v>
      </c>
      <c r="M184" s="305" t="s">
        <v>652</v>
      </c>
    </row>
    <row r="185" spans="3:21" ht="64.5" thickBot="1" x14ac:dyDescent="0.25">
      <c r="C185" s="557" t="s">
        <v>922</v>
      </c>
      <c r="D185" s="861"/>
      <c r="E185" s="861"/>
      <c r="F185" s="861"/>
      <c r="G185" s="558"/>
      <c r="H185" s="856"/>
      <c r="I185" s="857"/>
      <c r="J185" s="856"/>
      <c r="K185" s="857"/>
      <c r="L185" s="863"/>
      <c r="M185" s="350" t="s">
        <v>499</v>
      </c>
      <c r="N185" s="350" t="s">
        <v>500</v>
      </c>
      <c r="O185" s="350" t="s">
        <v>501</v>
      </c>
      <c r="P185" s="350" t="s">
        <v>512</v>
      </c>
      <c r="Q185" s="350" t="s">
        <v>502</v>
      </c>
      <c r="R185" s="844" t="s">
        <v>657</v>
      </c>
    </row>
    <row r="186" spans="3:21" ht="60.75" customHeight="1" x14ac:dyDescent="0.2">
      <c r="C186" s="555" t="s">
        <v>923</v>
      </c>
      <c r="D186" s="592"/>
      <c r="E186" s="592"/>
      <c r="F186" s="592"/>
      <c r="G186" s="556"/>
      <c r="H186" s="796" t="s">
        <v>498</v>
      </c>
      <c r="I186" s="797"/>
      <c r="J186" s="796"/>
      <c r="K186" s="797"/>
      <c r="L186" s="800"/>
      <c r="N186" s="350" t="s">
        <v>511</v>
      </c>
      <c r="O186" s="350" t="s">
        <v>653</v>
      </c>
      <c r="P186" s="350" t="s">
        <v>660</v>
      </c>
      <c r="Q186" s="350" t="s">
        <v>651</v>
      </c>
      <c r="R186" s="844"/>
      <c r="U186" s="350"/>
    </row>
    <row r="187" spans="3:21" ht="13.5" thickBot="1" x14ac:dyDescent="0.25">
      <c r="C187" s="593" t="s">
        <v>871</v>
      </c>
      <c r="D187" s="594"/>
      <c r="E187" s="594"/>
      <c r="F187" s="594"/>
      <c r="G187" s="595"/>
      <c r="H187" s="798"/>
      <c r="I187" s="799"/>
      <c r="J187" s="798"/>
      <c r="K187" s="799"/>
      <c r="L187" s="801"/>
      <c r="M187" s="305" t="s">
        <v>497</v>
      </c>
    </row>
    <row r="188" spans="3:21" ht="25.5" customHeight="1" thickBot="1" x14ac:dyDescent="0.25">
      <c r="C188" s="802" t="s">
        <v>924</v>
      </c>
      <c r="D188" s="803"/>
      <c r="E188" s="803"/>
      <c r="F188" s="803"/>
      <c r="G188" s="803"/>
      <c r="H188" s="803"/>
      <c r="I188" s="803"/>
      <c r="J188" s="803"/>
      <c r="K188" s="803"/>
      <c r="L188" s="804"/>
    </row>
    <row r="189" spans="3:21" ht="15" customHeight="1" x14ac:dyDescent="0.2">
      <c r="C189" s="555"/>
      <c r="D189" s="592"/>
      <c r="E189" s="556"/>
      <c r="F189" s="559" t="s">
        <v>9</v>
      </c>
      <c r="G189" s="560"/>
      <c r="H189" s="561"/>
      <c r="I189" s="559" t="s">
        <v>10</v>
      </c>
      <c r="J189" s="560"/>
      <c r="K189" s="560"/>
      <c r="L189" s="561"/>
    </row>
    <row r="190" spans="3:21" ht="15.75" customHeight="1" thickBot="1" x14ac:dyDescent="0.25">
      <c r="C190" s="593"/>
      <c r="D190" s="594"/>
      <c r="E190" s="595"/>
      <c r="F190" s="562" t="s">
        <v>242</v>
      </c>
      <c r="G190" s="563"/>
      <c r="H190" s="564"/>
      <c r="I190" s="562" t="s">
        <v>413</v>
      </c>
      <c r="J190" s="563"/>
      <c r="K190" s="563"/>
      <c r="L190" s="564"/>
    </row>
    <row r="191" spans="3:21" x14ac:dyDescent="0.2">
      <c r="C191" s="559" t="s">
        <v>414</v>
      </c>
      <c r="D191" s="560"/>
      <c r="E191" s="561"/>
      <c r="F191" s="790"/>
      <c r="G191" s="791"/>
      <c r="H191" s="794"/>
      <c r="I191" s="790"/>
      <c r="J191" s="791"/>
      <c r="K191" s="791"/>
      <c r="L191" s="794"/>
    </row>
    <row r="192" spans="3:21" ht="13.5" thickBot="1" x14ac:dyDescent="0.25">
      <c r="C192" s="562" t="s">
        <v>415</v>
      </c>
      <c r="D192" s="563"/>
      <c r="E192" s="564"/>
      <c r="F192" s="792"/>
      <c r="G192" s="793"/>
      <c r="H192" s="795"/>
      <c r="I192" s="792"/>
      <c r="J192" s="793"/>
      <c r="K192" s="793"/>
      <c r="L192" s="795"/>
    </row>
    <row r="193" spans="3:19" ht="15.75" customHeight="1" thickBot="1" x14ac:dyDescent="0.25">
      <c r="C193" s="529" t="s">
        <v>416</v>
      </c>
      <c r="D193" s="530"/>
      <c r="E193" s="530"/>
      <c r="F193" s="530"/>
      <c r="G193" s="530"/>
      <c r="H193" s="530"/>
      <c r="I193" s="530"/>
      <c r="J193" s="530"/>
      <c r="K193" s="530"/>
      <c r="L193" s="531"/>
    </row>
    <row r="194" spans="3:19" ht="13.5" thickBot="1" x14ac:dyDescent="0.25">
      <c r="C194" s="511" t="s">
        <v>11</v>
      </c>
      <c r="D194" s="512"/>
      <c r="E194" s="513"/>
      <c r="F194" s="511" t="s">
        <v>12</v>
      </c>
      <c r="G194" s="512"/>
      <c r="H194" s="512"/>
      <c r="I194" s="512"/>
      <c r="J194" s="512"/>
      <c r="K194" s="512"/>
      <c r="L194" s="513"/>
    </row>
    <row r="195" spans="3:19" ht="15.75" customHeight="1" thickBot="1" x14ac:dyDescent="0.25">
      <c r="C195" s="511" t="s">
        <v>925</v>
      </c>
      <c r="D195" s="512"/>
      <c r="E195" s="513"/>
      <c r="F195" s="511" t="s">
        <v>926</v>
      </c>
      <c r="G195" s="512"/>
      <c r="H195" s="512"/>
      <c r="I195" s="512"/>
      <c r="J195" s="512"/>
      <c r="K195" s="512"/>
      <c r="L195" s="513"/>
    </row>
    <row r="196" spans="3:19" ht="75" customHeight="1" thickBot="1" x14ac:dyDescent="0.25">
      <c r="C196" s="511" t="s">
        <v>13</v>
      </c>
      <c r="D196" s="512"/>
      <c r="E196" s="513"/>
      <c r="F196" s="787" t="s">
        <v>927</v>
      </c>
      <c r="G196" s="788"/>
      <c r="H196" s="788"/>
      <c r="I196" s="788"/>
      <c r="J196" s="788"/>
      <c r="K196" s="788"/>
      <c r="L196" s="789"/>
    </row>
    <row r="199" spans="3:19" x14ac:dyDescent="0.2">
      <c r="D199" s="406" t="s">
        <v>420</v>
      </c>
    </row>
    <row r="200" spans="3:19" s="303" customFormat="1" ht="15" customHeight="1" x14ac:dyDescent="0.2">
      <c r="C200" s="407" t="s">
        <v>421</v>
      </c>
      <c r="D200" s="866" t="s">
        <v>422</v>
      </c>
      <c r="E200" s="866"/>
      <c r="F200" s="866"/>
      <c r="G200" s="866"/>
      <c r="H200" s="866"/>
      <c r="I200" s="866"/>
      <c r="J200" s="866"/>
      <c r="K200" s="866"/>
      <c r="L200" s="866"/>
      <c r="M200" s="866"/>
      <c r="N200" s="866"/>
      <c r="O200" s="866"/>
      <c r="P200" s="866"/>
      <c r="Q200" s="866"/>
      <c r="R200" s="866"/>
      <c r="S200" s="351"/>
    </row>
    <row r="201" spans="3:19" s="303" customFormat="1" ht="39.75" customHeight="1" x14ac:dyDescent="0.2">
      <c r="C201" s="407" t="s">
        <v>423</v>
      </c>
      <c r="D201" s="866" t="s">
        <v>447</v>
      </c>
      <c r="E201" s="866"/>
      <c r="F201" s="866"/>
      <c r="G201" s="866"/>
      <c r="H201" s="866"/>
      <c r="I201" s="866"/>
      <c r="J201" s="866"/>
      <c r="K201" s="866"/>
      <c r="L201" s="866"/>
      <c r="M201" s="866"/>
      <c r="N201" s="866"/>
      <c r="O201" s="866"/>
      <c r="P201" s="866"/>
      <c r="Q201" s="866"/>
      <c r="R201" s="352"/>
    </row>
    <row r="202" spans="3:19" s="303" customFormat="1" ht="81" customHeight="1" x14ac:dyDescent="0.2">
      <c r="C202" s="407" t="s">
        <v>424</v>
      </c>
      <c r="D202" s="866" t="s">
        <v>448</v>
      </c>
      <c r="E202" s="866"/>
      <c r="F202" s="866"/>
      <c r="G202" s="866"/>
      <c r="H202" s="866"/>
      <c r="I202" s="866"/>
      <c r="J202" s="866"/>
      <c r="K202" s="866"/>
      <c r="L202" s="866"/>
      <c r="M202" s="866"/>
      <c r="N202" s="866"/>
      <c r="O202" s="866"/>
      <c r="P202" s="866"/>
      <c r="Q202" s="866"/>
      <c r="R202" s="352"/>
    </row>
    <row r="203" spans="3:19" s="303" customFormat="1" x14ac:dyDescent="0.2">
      <c r="C203" s="407" t="s">
        <v>425</v>
      </c>
      <c r="D203" s="866" t="s">
        <v>449</v>
      </c>
      <c r="E203" s="866"/>
      <c r="F203" s="866"/>
      <c r="G203" s="866"/>
      <c r="H203" s="866"/>
      <c r="I203" s="866"/>
      <c r="J203" s="866"/>
      <c r="K203" s="866"/>
      <c r="L203" s="866"/>
      <c r="M203" s="866"/>
      <c r="N203" s="866"/>
      <c r="O203" s="866"/>
      <c r="P203" s="866"/>
      <c r="Q203" s="866"/>
      <c r="R203" s="352"/>
    </row>
    <row r="204" spans="3:19" s="303" customFormat="1" x14ac:dyDescent="0.2">
      <c r="C204" s="407" t="s">
        <v>426</v>
      </c>
      <c r="D204" s="866" t="s">
        <v>427</v>
      </c>
      <c r="E204" s="866"/>
      <c r="F204" s="866"/>
      <c r="G204" s="866"/>
      <c r="H204" s="866"/>
      <c r="I204" s="866"/>
      <c r="J204" s="866"/>
      <c r="K204" s="866"/>
      <c r="L204" s="866"/>
      <c r="M204" s="866"/>
      <c r="N204" s="866"/>
      <c r="O204" s="866"/>
      <c r="P204" s="866"/>
      <c r="Q204" s="866"/>
      <c r="R204" s="352"/>
    </row>
    <row r="205" spans="3:19" s="303" customFormat="1" x14ac:dyDescent="0.2">
      <c r="C205" s="407" t="s">
        <v>428</v>
      </c>
      <c r="D205" s="866" t="s">
        <v>429</v>
      </c>
      <c r="E205" s="866"/>
      <c r="F205" s="866"/>
      <c r="G205" s="866"/>
      <c r="H205" s="866"/>
      <c r="I205" s="866"/>
      <c r="J205" s="866"/>
      <c r="K205" s="866"/>
      <c r="L205" s="866"/>
      <c r="M205" s="866"/>
      <c r="N205" s="866"/>
      <c r="O205" s="866"/>
      <c r="P205" s="866"/>
      <c r="Q205" s="866"/>
      <c r="R205" s="352"/>
    </row>
    <row r="206" spans="3:19" s="303" customFormat="1" x14ac:dyDescent="0.2">
      <c r="C206" s="407" t="s">
        <v>430</v>
      </c>
      <c r="D206" s="866" t="s">
        <v>462</v>
      </c>
      <c r="E206" s="866"/>
      <c r="F206" s="866"/>
      <c r="G206" s="866"/>
      <c r="H206" s="866"/>
      <c r="I206" s="866"/>
      <c r="J206" s="866"/>
      <c r="K206" s="866"/>
      <c r="L206" s="866"/>
      <c r="M206" s="866"/>
      <c r="N206" s="866"/>
      <c r="O206" s="866"/>
      <c r="P206" s="866"/>
      <c r="Q206" s="866"/>
      <c r="R206" s="352"/>
    </row>
    <row r="207" spans="3:19" s="303" customFormat="1" x14ac:dyDescent="0.2">
      <c r="C207" s="407" t="s">
        <v>431</v>
      </c>
      <c r="D207" s="866" t="s">
        <v>432</v>
      </c>
      <c r="E207" s="866"/>
      <c r="F207" s="866"/>
      <c r="G207" s="866"/>
      <c r="H207" s="866"/>
      <c r="I207" s="866"/>
      <c r="J207" s="866"/>
      <c r="K207" s="866"/>
      <c r="L207" s="866"/>
      <c r="M207" s="866"/>
      <c r="N207" s="866"/>
      <c r="O207" s="866"/>
      <c r="P207" s="866"/>
      <c r="Q207" s="866"/>
      <c r="R207" s="352"/>
    </row>
    <row r="208" spans="3:19" s="303" customFormat="1" ht="34.5" customHeight="1" x14ac:dyDescent="0.2">
      <c r="C208" s="407"/>
      <c r="D208" s="866" t="s">
        <v>727</v>
      </c>
      <c r="E208" s="866"/>
      <c r="F208" s="866"/>
      <c r="G208" s="866"/>
      <c r="H208" s="866"/>
      <c r="I208" s="866"/>
      <c r="J208" s="866"/>
      <c r="K208" s="866"/>
      <c r="L208" s="866"/>
      <c r="M208" s="866"/>
      <c r="N208" s="866"/>
      <c r="O208" s="866"/>
      <c r="P208" s="866"/>
      <c r="Q208" s="866"/>
      <c r="R208" s="352"/>
    </row>
    <row r="209" spans="3:18" s="303" customFormat="1" ht="48" customHeight="1" x14ac:dyDescent="0.2">
      <c r="C209" s="407"/>
      <c r="D209" s="866" t="s">
        <v>728</v>
      </c>
      <c r="E209" s="866"/>
      <c r="F209" s="866"/>
      <c r="G209" s="866"/>
      <c r="H209" s="866"/>
      <c r="I209" s="866"/>
      <c r="J209" s="866"/>
      <c r="K209" s="866"/>
      <c r="L209" s="866"/>
      <c r="M209" s="866"/>
      <c r="N209" s="866"/>
      <c r="O209" s="866"/>
      <c r="P209" s="866"/>
      <c r="Q209" s="866"/>
      <c r="R209" s="352"/>
    </row>
    <row r="210" spans="3:18" s="303" customFormat="1" ht="40.5" customHeight="1" x14ac:dyDescent="0.2">
      <c r="C210" s="407"/>
      <c r="D210" s="866" t="s">
        <v>729</v>
      </c>
      <c r="E210" s="866"/>
      <c r="F210" s="866"/>
      <c r="G210" s="866"/>
      <c r="H210" s="866"/>
      <c r="I210" s="866"/>
      <c r="J210" s="866"/>
      <c r="K210" s="866"/>
      <c r="L210" s="866"/>
      <c r="M210" s="866"/>
      <c r="N210" s="866"/>
      <c r="O210" s="866"/>
      <c r="P210" s="866"/>
      <c r="Q210" s="866"/>
      <c r="R210" s="352"/>
    </row>
    <row r="211" spans="3:18" s="303" customFormat="1" ht="81" customHeight="1" x14ac:dyDescent="0.2">
      <c r="C211" s="407"/>
      <c r="D211" s="866" t="s">
        <v>730</v>
      </c>
      <c r="E211" s="866"/>
      <c r="F211" s="866"/>
      <c r="G211" s="866"/>
      <c r="H211" s="866"/>
      <c r="I211" s="866"/>
      <c r="J211" s="866"/>
      <c r="K211" s="866"/>
      <c r="L211" s="866"/>
      <c r="M211" s="866"/>
      <c r="N211" s="866"/>
      <c r="O211" s="866"/>
      <c r="P211" s="866"/>
      <c r="Q211" s="866"/>
      <c r="R211" s="352"/>
    </row>
    <row r="212" spans="3:18" s="303" customFormat="1" ht="81" customHeight="1" x14ac:dyDescent="0.2">
      <c r="C212" s="407"/>
      <c r="D212" s="866" t="s">
        <v>928</v>
      </c>
      <c r="E212" s="866"/>
      <c r="F212" s="866"/>
      <c r="G212" s="866"/>
      <c r="H212" s="866"/>
      <c r="I212" s="866"/>
      <c r="J212" s="866"/>
      <c r="K212" s="866"/>
      <c r="L212" s="866"/>
      <c r="M212" s="866"/>
      <c r="N212" s="866"/>
      <c r="O212" s="866"/>
      <c r="P212" s="866"/>
      <c r="Q212" s="866"/>
      <c r="R212" s="352"/>
    </row>
    <row r="213" spans="3:18" s="303" customFormat="1" ht="66" customHeight="1" x14ac:dyDescent="0.2">
      <c r="C213" s="407"/>
      <c r="D213" s="866" t="s">
        <v>731</v>
      </c>
      <c r="E213" s="866"/>
      <c r="F213" s="866"/>
      <c r="G213" s="866"/>
      <c r="H213" s="866"/>
      <c r="I213" s="866"/>
      <c r="J213" s="866"/>
      <c r="K213" s="866"/>
      <c r="L213" s="866"/>
      <c r="M213" s="866"/>
      <c r="N213" s="866"/>
      <c r="O213" s="866"/>
      <c r="P213" s="866"/>
      <c r="Q213" s="866"/>
      <c r="R213" s="352"/>
    </row>
    <row r="214" spans="3:18" s="303" customFormat="1" ht="27" customHeight="1" x14ac:dyDescent="0.2">
      <c r="C214" s="407"/>
      <c r="D214" s="866" t="s">
        <v>732</v>
      </c>
      <c r="E214" s="866"/>
      <c r="F214" s="866"/>
      <c r="G214" s="866"/>
      <c r="H214" s="866"/>
      <c r="I214" s="866"/>
      <c r="J214" s="866"/>
      <c r="K214" s="866"/>
      <c r="L214" s="866"/>
      <c r="M214" s="866"/>
      <c r="N214" s="866"/>
      <c r="O214" s="866"/>
      <c r="P214" s="866"/>
      <c r="Q214" s="866"/>
      <c r="R214" s="352"/>
    </row>
    <row r="215" spans="3:18" s="303" customFormat="1" ht="41.25" customHeight="1" x14ac:dyDescent="0.2">
      <c r="C215" s="407"/>
      <c r="D215" s="866" t="s">
        <v>733</v>
      </c>
      <c r="E215" s="866"/>
      <c r="F215" s="866"/>
      <c r="G215" s="866"/>
      <c r="H215" s="866"/>
      <c r="I215" s="866"/>
      <c r="J215" s="866"/>
      <c r="K215" s="866"/>
      <c r="L215" s="866"/>
      <c r="M215" s="866"/>
      <c r="N215" s="866"/>
      <c r="O215" s="866"/>
      <c r="P215" s="866"/>
      <c r="Q215" s="866"/>
      <c r="R215" s="352"/>
    </row>
    <row r="216" spans="3:18" s="303" customFormat="1" ht="23.25" customHeight="1" x14ac:dyDescent="0.2">
      <c r="C216" s="407"/>
      <c r="D216" s="866" t="s">
        <v>734</v>
      </c>
      <c r="E216" s="866"/>
      <c r="F216" s="866"/>
      <c r="G216" s="866"/>
      <c r="H216" s="866"/>
      <c r="I216" s="866"/>
      <c r="J216" s="866"/>
      <c r="K216" s="866"/>
      <c r="L216" s="866"/>
      <c r="M216" s="866"/>
      <c r="N216" s="866"/>
      <c r="O216" s="866"/>
      <c r="P216" s="866"/>
      <c r="Q216" s="866"/>
      <c r="R216" s="352"/>
    </row>
    <row r="217" spans="3:18" s="303" customFormat="1" ht="19.5" customHeight="1" x14ac:dyDescent="0.2">
      <c r="C217" s="407"/>
      <c r="D217" s="867" t="s">
        <v>735</v>
      </c>
      <c r="E217" s="867"/>
      <c r="F217" s="867"/>
      <c r="G217" s="867"/>
      <c r="H217" s="867"/>
      <c r="I217" s="867"/>
      <c r="J217" s="867"/>
      <c r="K217" s="867"/>
      <c r="L217" s="867"/>
      <c r="M217" s="867"/>
      <c r="N217" s="867"/>
      <c r="O217" s="867"/>
      <c r="P217" s="867"/>
      <c r="Q217" s="867"/>
      <c r="R217" s="352"/>
    </row>
    <row r="218" spans="3:18" s="303" customFormat="1" ht="60.75" customHeight="1" x14ac:dyDescent="0.2">
      <c r="C218" s="407"/>
      <c r="D218" s="866" t="s">
        <v>736</v>
      </c>
      <c r="E218" s="866"/>
      <c r="F218" s="866"/>
      <c r="G218" s="866"/>
      <c r="H218" s="866"/>
      <c r="I218" s="866"/>
      <c r="J218" s="866"/>
      <c r="K218" s="866"/>
      <c r="L218" s="866"/>
      <c r="M218" s="866"/>
      <c r="N218" s="866"/>
      <c r="O218" s="866"/>
      <c r="P218" s="866"/>
      <c r="Q218" s="866"/>
      <c r="R218" s="352"/>
    </row>
    <row r="219" spans="3:18" s="303" customFormat="1" ht="30" customHeight="1" x14ac:dyDescent="0.2">
      <c r="C219" s="407"/>
      <c r="D219" s="867" t="s">
        <v>737</v>
      </c>
      <c r="E219" s="867"/>
      <c r="F219" s="867"/>
      <c r="G219" s="867"/>
      <c r="H219" s="867"/>
      <c r="I219" s="867"/>
      <c r="J219" s="867"/>
      <c r="K219" s="867"/>
      <c r="L219" s="867"/>
      <c r="M219" s="867"/>
      <c r="N219" s="867"/>
      <c r="O219" s="867"/>
      <c r="P219" s="867"/>
      <c r="Q219" s="867"/>
      <c r="R219" s="352"/>
    </row>
    <row r="220" spans="3:18" s="303" customFormat="1" ht="106.5" customHeight="1" x14ac:dyDescent="0.2">
      <c r="C220" s="407"/>
      <c r="D220" s="866" t="s">
        <v>738</v>
      </c>
      <c r="E220" s="866"/>
      <c r="F220" s="866"/>
      <c r="G220" s="866"/>
      <c r="H220" s="866"/>
      <c r="I220" s="866"/>
      <c r="J220" s="866"/>
      <c r="K220" s="866"/>
      <c r="L220" s="866"/>
      <c r="M220" s="866"/>
      <c r="N220" s="866"/>
      <c r="O220" s="866"/>
      <c r="P220" s="866"/>
      <c r="Q220" s="866"/>
      <c r="R220" s="352"/>
    </row>
    <row r="221" spans="3:18" s="303" customFormat="1" ht="57" customHeight="1" x14ac:dyDescent="0.2">
      <c r="C221" s="407"/>
      <c r="D221" s="866" t="s">
        <v>739</v>
      </c>
      <c r="E221" s="866"/>
      <c r="F221" s="866"/>
      <c r="G221" s="866"/>
      <c r="H221" s="866"/>
      <c r="I221" s="866"/>
      <c r="J221" s="866"/>
      <c r="K221" s="866"/>
      <c r="L221" s="866"/>
      <c r="M221" s="866"/>
      <c r="N221" s="866"/>
      <c r="O221" s="866"/>
      <c r="P221" s="866"/>
      <c r="Q221" s="866"/>
      <c r="R221" s="352"/>
    </row>
    <row r="222" spans="3:18" s="303" customFormat="1" ht="33.75" customHeight="1" x14ac:dyDescent="0.2">
      <c r="C222" s="407"/>
      <c r="D222" s="866" t="s">
        <v>740</v>
      </c>
      <c r="E222" s="866"/>
      <c r="F222" s="866"/>
      <c r="G222" s="866"/>
      <c r="H222" s="866"/>
      <c r="I222" s="866"/>
      <c r="J222" s="866"/>
      <c r="K222" s="866"/>
      <c r="L222" s="866"/>
      <c r="M222" s="866"/>
      <c r="N222" s="866"/>
      <c r="O222" s="866"/>
      <c r="P222" s="866"/>
      <c r="Q222" s="866"/>
      <c r="R222" s="352"/>
    </row>
    <row r="223" spans="3:18" s="303" customFormat="1" ht="34.5" customHeight="1" x14ac:dyDescent="0.2">
      <c r="C223" s="407"/>
      <c r="D223" s="866" t="s">
        <v>741</v>
      </c>
      <c r="E223" s="866"/>
      <c r="F223" s="866"/>
      <c r="G223" s="866"/>
      <c r="H223" s="866"/>
      <c r="I223" s="866"/>
      <c r="J223" s="866"/>
      <c r="K223" s="866"/>
      <c r="L223" s="866"/>
      <c r="M223" s="866"/>
      <c r="N223" s="866"/>
      <c r="O223" s="866"/>
      <c r="P223" s="866"/>
      <c r="Q223" s="866"/>
      <c r="R223" s="352"/>
    </row>
    <row r="224" spans="3:18" s="303" customFormat="1" ht="45" customHeight="1" x14ac:dyDescent="0.2">
      <c r="C224" s="407"/>
      <c r="D224" s="866" t="s">
        <v>742</v>
      </c>
      <c r="E224" s="866"/>
      <c r="F224" s="866"/>
      <c r="G224" s="866"/>
      <c r="H224" s="866"/>
      <c r="I224" s="866"/>
      <c r="J224" s="866"/>
      <c r="K224" s="866"/>
      <c r="L224" s="866"/>
      <c r="M224" s="866"/>
      <c r="N224" s="866"/>
      <c r="O224" s="866"/>
      <c r="P224" s="866"/>
      <c r="Q224" s="866"/>
      <c r="R224" s="352"/>
    </row>
    <row r="225" spans="3:18" s="303" customFormat="1" ht="37.5" customHeight="1" x14ac:dyDescent="0.2">
      <c r="C225" s="407"/>
      <c r="D225" s="866" t="s">
        <v>743</v>
      </c>
      <c r="E225" s="866"/>
      <c r="F225" s="866"/>
      <c r="G225" s="866"/>
      <c r="H225" s="866"/>
      <c r="I225" s="866"/>
      <c r="J225" s="866"/>
      <c r="K225" s="866"/>
      <c r="L225" s="866"/>
      <c r="M225" s="866"/>
      <c r="N225" s="866"/>
      <c r="O225" s="866"/>
      <c r="P225" s="866"/>
      <c r="Q225" s="866"/>
      <c r="R225" s="352"/>
    </row>
    <row r="226" spans="3:18" s="303" customFormat="1" ht="45" customHeight="1" x14ac:dyDescent="0.2">
      <c r="C226" s="407"/>
      <c r="D226" s="866" t="s">
        <v>744</v>
      </c>
      <c r="E226" s="866"/>
      <c r="F226" s="866"/>
      <c r="G226" s="866"/>
      <c r="H226" s="866"/>
      <c r="I226" s="866"/>
      <c r="J226" s="866"/>
      <c r="K226" s="866"/>
      <c r="L226" s="866"/>
      <c r="M226" s="866"/>
      <c r="N226" s="866"/>
      <c r="O226" s="866"/>
      <c r="P226" s="866"/>
      <c r="Q226" s="866"/>
      <c r="R226" s="352"/>
    </row>
    <row r="227" spans="3:18" s="303" customFormat="1" ht="123" customHeight="1" x14ac:dyDescent="0.2">
      <c r="C227" s="407"/>
      <c r="D227" s="866" t="s">
        <v>745</v>
      </c>
      <c r="E227" s="866"/>
      <c r="F227" s="866"/>
      <c r="G227" s="866"/>
      <c r="H227" s="866"/>
      <c r="I227" s="866"/>
      <c r="J227" s="866"/>
      <c r="K227" s="866"/>
      <c r="L227" s="866"/>
      <c r="M227" s="866"/>
      <c r="N227" s="866"/>
      <c r="O227" s="866"/>
      <c r="P227" s="866"/>
      <c r="Q227" s="866"/>
      <c r="R227" s="352"/>
    </row>
    <row r="228" spans="3:18" s="303" customFormat="1" ht="36" customHeight="1" x14ac:dyDescent="0.2">
      <c r="C228" s="407"/>
      <c r="D228" s="866" t="s">
        <v>746</v>
      </c>
      <c r="E228" s="866"/>
      <c r="F228" s="866"/>
      <c r="G228" s="866"/>
      <c r="H228" s="866"/>
      <c r="I228" s="866"/>
      <c r="J228" s="866"/>
      <c r="K228" s="866"/>
      <c r="L228" s="866"/>
      <c r="M228" s="866"/>
      <c r="N228" s="866"/>
      <c r="O228" s="866"/>
      <c r="P228" s="866"/>
      <c r="Q228" s="866"/>
      <c r="R228" s="352"/>
    </row>
    <row r="229" spans="3:18" s="303" customFormat="1" ht="26.25" customHeight="1" x14ac:dyDescent="0.2">
      <c r="C229" s="407"/>
      <c r="D229" s="866" t="s">
        <v>747</v>
      </c>
      <c r="E229" s="866"/>
      <c r="F229" s="866"/>
      <c r="G229" s="866"/>
      <c r="H229" s="866"/>
      <c r="I229" s="866"/>
      <c r="J229" s="866"/>
      <c r="K229" s="866"/>
      <c r="L229" s="866"/>
      <c r="M229" s="866"/>
      <c r="N229" s="866"/>
      <c r="O229" s="866"/>
      <c r="P229" s="866"/>
      <c r="Q229" s="866"/>
      <c r="R229" s="352"/>
    </row>
    <row r="230" spans="3:18" s="303" customFormat="1" ht="81" customHeight="1" x14ac:dyDescent="0.2">
      <c r="C230" s="407"/>
      <c r="D230" s="866" t="s">
        <v>929</v>
      </c>
      <c r="E230" s="866"/>
      <c r="F230" s="866"/>
      <c r="G230" s="866"/>
      <c r="H230" s="866"/>
      <c r="I230" s="866"/>
      <c r="J230" s="866"/>
      <c r="K230" s="866"/>
      <c r="L230" s="866"/>
      <c r="M230" s="866"/>
      <c r="N230" s="866"/>
      <c r="O230" s="866"/>
      <c r="P230" s="866"/>
      <c r="Q230" s="866"/>
      <c r="R230" s="352"/>
    </row>
    <row r="231" spans="3:18" s="303" customFormat="1" ht="23.25" customHeight="1" x14ac:dyDescent="0.2">
      <c r="C231" s="407"/>
      <c r="D231" s="866" t="s">
        <v>748</v>
      </c>
      <c r="E231" s="866"/>
      <c r="F231" s="866"/>
      <c r="G231" s="866"/>
      <c r="H231" s="866"/>
      <c r="I231" s="866"/>
      <c r="J231" s="866"/>
      <c r="K231" s="866"/>
      <c r="L231" s="866"/>
      <c r="M231" s="866"/>
      <c r="N231" s="866"/>
      <c r="O231" s="866"/>
      <c r="P231" s="866"/>
      <c r="Q231" s="866"/>
      <c r="R231" s="352"/>
    </row>
    <row r="232" spans="3:18" s="303" customFormat="1" ht="24.75" customHeight="1" x14ac:dyDescent="0.2">
      <c r="C232" s="407"/>
      <c r="D232" s="866" t="s">
        <v>749</v>
      </c>
      <c r="E232" s="866"/>
      <c r="F232" s="866"/>
      <c r="G232" s="866"/>
      <c r="H232" s="866"/>
      <c r="I232" s="866"/>
      <c r="J232" s="866"/>
      <c r="K232" s="866"/>
      <c r="L232" s="866"/>
      <c r="M232" s="866"/>
      <c r="N232" s="866"/>
      <c r="O232" s="866"/>
      <c r="P232" s="866"/>
      <c r="Q232" s="866"/>
      <c r="R232" s="352"/>
    </row>
    <row r="233" spans="3:18" x14ac:dyDescent="0.2">
      <c r="C233" s="353"/>
      <c r="D233" s="866" t="s">
        <v>750</v>
      </c>
      <c r="E233" s="866"/>
      <c r="F233" s="866"/>
      <c r="G233" s="866"/>
      <c r="H233" s="866"/>
      <c r="I233" s="866"/>
      <c r="J233" s="866"/>
      <c r="K233" s="866"/>
      <c r="L233" s="866"/>
      <c r="M233" s="866"/>
      <c r="N233" s="866"/>
      <c r="O233" s="866"/>
      <c r="P233" s="866"/>
      <c r="Q233" s="866"/>
      <c r="R233" s="866"/>
    </row>
    <row r="234" spans="3:18" x14ac:dyDescent="0.2">
      <c r="E234" s="302"/>
    </row>
    <row r="235" spans="3:18" x14ac:dyDescent="0.2">
      <c r="E235" s="408"/>
    </row>
    <row r="236" spans="3:18" x14ac:dyDescent="0.2">
      <c r="E236" s="408"/>
    </row>
    <row r="237" spans="3:18" x14ac:dyDescent="0.2">
      <c r="E237" s="408"/>
    </row>
    <row r="238" spans="3:18" x14ac:dyDescent="0.2">
      <c r="E238" s="409"/>
    </row>
    <row r="239" spans="3:18" x14ac:dyDescent="0.2">
      <c r="E239" s="410"/>
    </row>
    <row r="240" spans="3:18" x14ac:dyDescent="0.2">
      <c r="E240" s="409"/>
    </row>
    <row r="241" spans="5:5" x14ac:dyDescent="0.2">
      <c r="E241" s="410"/>
    </row>
    <row r="242" spans="5:5" x14ac:dyDescent="0.2">
      <c r="E242" s="408"/>
    </row>
    <row r="243" spans="5:5" x14ac:dyDescent="0.2">
      <c r="E243" s="410"/>
    </row>
    <row r="244" spans="5:5" x14ac:dyDescent="0.2">
      <c r="E244" s="408"/>
    </row>
    <row r="245" spans="5:5" x14ac:dyDescent="0.2">
      <c r="E245" s="409"/>
    </row>
    <row r="246" spans="5:5" x14ac:dyDescent="0.2">
      <c r="E246" s="410"/>
    </row>
    <row r="247" spans="5:5" x14ac:dyDescent="0.2">
      <c r="E247" s="410"/>
    </row>
    <row r="248" spans="5:5" x14ac:dyDescent="0.2">
      <c r="E248" s="408"/>
    </row>
    <row r="249" spans="5:5" x14ac:dyDescent="0.2">
      <c r="E249" s="408"/>
    </row>
    <row r="250" spans="5:5" x14ac:dyDescent="0.2">
      <c r="E250" s="409"/>
    </row>
    <row r="251" spans="5:5" x14ac:dyDescent="0.2">
      <c r="E251" s="410"/>
    </row>
    <row r="252" spans="5:5" x14ac:dyDescent="0.2">
      <c r="E252" s="410"/>
    </row>
    <row r="253" spans="5:5" x14ac:dyDescent="0.2">
      <c r="E253" s="410"/>
    </row>
    <row r="254" spans="5:5" x14ac:dyDescent="0.2">
      <c r="E254" s="408"/>
    </row>
    <row r="255" spans="5:5" x14ac:dyDescent="0.2">
      <c r="E255" s="409"/>
    </row>
    <row r="256" spans="5:5" x14ac:dyDescent="0.2">
      <c r="E256" s="409"/>
    </row>
  </sheetData>
  <mergeCells count="594">
    <mergeCell ref="D232:Q232"/>
    <mergeCell ref="D233:R233"/>
    <mergeCell ref="D200:R200"/>
    <mergeCell ref="D201:Q201"/>
    <mergeCell ref="D202:Q202"/>
    <mergeCell ref="D203:Q203"/>
    <mergeCell ref="D204:Q204"/>
    <mergeCell ref="D208:Q208"/>
    <mergeCell ref="D209:Q209"/>
    <mergeCell ref="D210:Q210"/>
    <mergeCell ref="D211:Q211"/>
    <mergeCell ref="D212:Q212"/>
    <mergeCell ref="D213:Q213"/>
    <mergeCell ref="D214:Q214"/>
    <mergeCell ref="D215:Q215"/>
    <mergeCell ref="D216:Q216"/>
    <mergeCell ref="D217:Q217"/>
    <mergeCell ref="D223:Q223"/>
    <mergeCell ref="D224:Q224"/>
    <mergeCell ref="D225:Q225"/>
    <mergeCell ref="D226:Q226"/>
    <mergeCell ref="D227:Q227"/>
    <mergeCell ref="D228:Q228"/>
    <mergeCell ref="D229:Q229"/>
    <mergeCell ref="D230:Q230"/>
    <mergeCell ref="D231:Q231"/>
    <mergeCell ref="D218:Q218"/>
    <mergeCell ref="D219:Q219"/>
    <mergeCell ref="D220:Q220"/>
    <mergeCell ref="D221:Q221"/>
    <mergeCell ref="D222:Q222"/>
    <mergeCell ref="D205:Q205"/>
    <mergeCell ref="D206:Q206"/>
    <mergeCell ref="D207:Q207"/>
    <mergeCell ref="J183:K183"/>
    <mergeCell ref="R185:R186"/>
    <mergeCell ref="J184:K185"/>
    <mergeCell ref="C167:D167"/>
    <mergeCell ref="E167:G167"/>
    <mergeCell ref="H167:J167"/>
    <mergeCell ref="K167:L167"/>
    <mergeCell ref="C184:G184"/>
    <mergeCell ref="C185:G185"/>
    <mergeCell ref="H184:I185"/>
    <mergeCell ref="L184:L185"/>
    <mergeCell ref="C186:G186"/>
    <mergeCell ref="C181:L181"/>
    <mergeCell ref="C182:G182"/>
    <mergeCell ref="H182:I182"/>
    <mergeCell ref="J182:K182"/>
    <mergeCell ref="C183:G183"/>
    <mergeCell ref="H183:I183"/>
    <mergeCell ref="C178:G178"/>
    <mergeCell ref="C179:G179"/>
    <mergeCell ref="C170:D170"/>
    <mergeCell ref="E170:G170"/>
    <mergeCell ref="H170:J170"/>
    <mergeCell ref="K170:L170"/>
    <mergeCell ref="C171:G171"/>
    <mergeCell ref="H171:J171"/>
    <mergeCell ref="K171:L171"/>
    <mergeCell ref="N40:R40"/>
    <mergeCell ref="N121:R121"/>
    <mergeCell ref="N126:R126"/>
    <mergeCell ref="N138:R138"/>
    <mergeCell ref="K134:L134"/>
    <mergeCell ref="K128:L128"/>
    <mergeCell ref="K129:L129"/>
    <mergeCell ref="K130:L130"/>
    <mergeCell ref="D131:F131"/>
    <mergeCell ref="G131:J131"/>
    <mergeCell ref="K131:L131"/>
    <mergeCell ref="H153:H154"/>
    <mergeCell ref="I153:I154"/>
    <mergeCell ref="D144:F144"/>
    <mergeCell ref="G144:J144"/>
    <mergeCell ref="K144:L144"/>
    <mergeCell ref="D145:F145"/>
    <mergeCell ref="G145:J145"/>
    <mergeCell ref="K145:L145"/>
    <mergeCell ref="D146:F146"/>
    <mergeCell ref="C148:L148"/>
    <mergeCell ref="C149:L149"/>
    <mergeCell ref="C150:G150"/>
    <mergeCell ref="H150:I150"/>
    <mergeCell ref="J150:K150"/>
    <mergeCell ref="D143:F143"/>
    <mergeCell ref="G143:J143"/>
    <mergeCell ref="K143:L143"/>
    <mergeCell ref="J43:K43"/>
    <mergeCell ref="G44:I44"/>
    <mergeCell ref="G125:J125"/>
    <mergeCell ref="K125:L125"/>
    <mergeCell ref="D126:F126"/>
    <mergeCell ref="G126:J126"/>
    <mergeCell ref="K126:L126"/>
    <mergeCell ref="D127:F127"/>
    <mergeCell ref="G127:J127"/>
    <mergeCell ref="K127:L127"/>
    <mergeCell ref="E54:F54"/>
    <mergeCell ref="G54:I54"/>
    <mergeCell ref="J54:K54"/>
    <mergeCell ref="E64:F64"/>
    <mergeCell ref="E65:F65"/>
    <mergeCell ref="E66:F66"/>
    <mergeCell ref="E67:F67"/>
    <mergeCell ref="E69:F69"/>
    <mergeCell ref="C118:E118"/>
    <mergeCell ref="F118:H118"/>
    <mergeCell ref="I118:J118"/>
    <mergeCell ref="K118:L118"/>
    <mergeCell ref="I110:Q110"/>
    <mergeCell ref="I111:Q111"/>
    <mergeCell ref="J73:K73"/>
    <mergeCell ref="G67:I67"/>
    <mergeCell ref="J67:K67"/>
    <mergeCell ref="G70:I70"/>
    <mergeCell ref="J70:K70"/>
    <mergeCell ref="G68:I68"/>
    <mergeCell ref="J68:K68"/>
    <mergeCell ref="M118:N118"/>
    <mergeCell ref="O118:Q118"/>
    <mergeCell ref="C117:E117"/>
    <mergeCell ref="F117:H117"/>
    <mergeCell ref="I117:J117"/>
    <mergeCell ref="K117:L117"/>
    <mergeCell ref="M117:N117"/>
    <mergeCell ref="O117:Q117"/>
    <mergeCell ref="C116:E116"/>
    <mergeCell ref="F116:H116"/>
    <mergeCell ref="G64:I64"/>
    <mergeCell ref="J64:K64"/>
    <mergeCell ref="G65:I65"/>
    <mergeCell ref="J65:K65"/>
    <mergeCell ref="G66:I66"/>
    <mergeCell ref="J66:K66"/>
    <mergeCell ref="G45:I45"/>
    <mergeCell ref="J45:K45"/>
    <mergeCell ref="G46:I46"/>
    <mergeCell ref="J46:K46"/>
    <mergeCell ref="J55:K55"/>
    <mergeCell ref="G48:I48"/>
    <mergeCell ref="J48:K48"/>
    <mergeCell ref="E56:F56"/>
    <mergeCell ref="G56:I56"/>
    <mergeCell ref="J56:K56"/>
    <mergeCell ref="E53:F53"/>
    <mergeCell ref="E55:F55"/>
    <mergeCell ref="G55:I55"/>
    <mergeCell ref="G53:I53"/>
    <mergeCell ref="J53:K53"/>
    <mergeCell ref="E43:F43"/>
    <mergeCell ref="E44:F44"/>
    <mergeCell ref="E45:F45"/>
    <mergeCell ref="E46:F46"/>
    <mergeCell ref="E52:F52"/>
    <mergeCell ref="G52:I52"/>
    <mergeCell ref="J49:K49"/>
    <mergeCell ref="E50:F50"/>
    <mergeCell ref="G50:I50"/>
    <mergeCell ref="J50:K50"/>
    <mergeCell ref="E51:F51"/>
    <mergeCell ref="G51:I51"/>
    <mergeCell ref="J51:K51"/>
    <mergeCell ref="E47:F47"/>
    <mergeCell ref="E48:F48"/>
    <mergeCell ref="J52:K52"/>
    <mergeCell ref="E49:F49"/>
    <mergeCell ref="G49:I49"/>
    <mergeCell ref="G47:I47"/>
    <mergeCell ref="J47:K47"/>
    <mergeCell ref="G43:I43"/>
    <mergeCell ref="J44:K44"/>
    <mergeCell ref="C23:D23"/>
    <mergeCell ref="E23:H23"/>
    <mergeCell ref="I23:L23"/>
    <mergeCell ref="C24:D24"/>
    <mergeCell ref="E24:H24"/>
    <mergeCell ref="I24:L24"/>
    <mergeCell ref="C39:L39"/>
    <mergeCell ref="C40:L40"/>
    <mergeCell ref="E41:F41"/>
    <mergeCell ref="E42:F42"/>
    <mergeCell ref="G41:I41"/>
    <mergeCell ref="G42:I42"/>
    <mergeCell ref="J41:K42"/>
    <mergeCell ref="C35:H35"/>
    <mergeCell ref="I35:L35"/>
    <mergeCell ref="C36:H36"/>
    <mergeCell ref="C37:H37"/>
    <mergeCell ref="I36:L37"/>
    <mergeCell ref="E22:H22"/>
    <mergeCell ref="I22:L22"/>
    <mergeCell ref="E30:H30"/>
    <mergeCell ref="I30:L30"/>
    <mergeCell ref="C31:D31"/>
    <mergeCell ref="E31:H31"/>
    <mergeCell ref="I31:L31"/>
    <mergeCell ref="C26:D26"/>
    <mergeCell ref="E26:H26"/>
    <mergeCell ref="I26:L26"/>
    <mergeCell ref="C27:D27"/>
    <mergeCell ref="E27:H27"/>
    <mergeCell ref="I27:L27"/>
    <mergeCell ref="C28:D28"/>
    <mergeCell ref="E28:H28"/>
    <mergeCell ref="I28:L28"/>
    <mergeCell ref="I25:L25"/>
    <mergeCell ref="C22:D22"/>
    <mergeCell ref="C187:G187"/>
    <mergeCell ref="H186:I187"/>
    <mergeCell ref="J186:K187"/>
    <mergeCell ref="L186:L187"/>
    <mergeCell ref="C188:L188"/>
    <mergeCell ref="C189:E190"/>
    <mergeCell ref="F189:H189"/>
    <mergeCell ref="F190:H190"/>
    <mergeCell ref="I189:L189"/>
    <mergeCell ref="I190:L190"/>
    <mergeCell ref="C193:L193"/>
    <mergeCell ref="C194:E194"/>
    <mergeCell ref="F194:L194"/>
    <mergeCell ref="C195:E195"/>
    <mergeCell ref="F195:L195"/>
    <mergeCell ref="C196:E196"/>
    <mergeCell ref="F196:L196"/>
    <mergeCell ref="C191:E191"/>
    <mergeCell ref="C192:E192"/>
    <mergeCell ref="F191:G192"/>
    <mergeCell ref="H191:H192"/>
    <mergeCell ref="I191:K192"/>
    <mergeCell ref="L191:L192"/>
    <mergeCell ref="C180:L180"/>
    <mergeCell ref="J175:K175"/>
    <mergeCell ref="C176:G176"/>
    <mergeCell ref="C177:G177"/>
    <mergeCell ref="J176:K177"/>
    <mergeCell ref="L176:L177"/>
    <mergeCell ref="C172:L172"/>
    <mergeCell ref="C173:L173"/>
    <mergeCell ref="C174:G174"/>
    <mergeCell ref="H174:I174"/>
    <mergeCell ref="J174:K174"/>
    <mergeCell ref="C175:G175"/>
    <mergeCell ref="H178:I179"/>
    <mergeCell ref="J178:K179"/>
    <mergeCell ref="H176:H177"/>
    <mergeCell ref="I176:I177"/>
    <mergeCell ref="L178:L179"/>
    <mergeCell ref="C168:D168"/>
    <mergeCell ref="E168:G168"/>
    <mergeCell ref="H168:J168"/>
    <mergeCell ref="K168:L168"/>
    <mergeCell ref="C169:D169"/>
    <mergeCell ref="E169:G169"/>
    <mergeCell ref="H169:J169"/>
    <mergeCell ref="K169:L169"/>
    <mergeCell ref="C163:D163"/>
    <mergeCell ref="C165:D165"/>
    <mergeCell ref="E165:G165"/>
    <mergeCell ref="H165:J165"/>
    <mergeCell ref="K165:L165"/>
    <mergeCell ref="C166:D166"/>
    <mergeCell ref="E166:G166"/>
    <mergeCell ref="H166:J166"/>
    <mergeCell ref="K166:L166"/>
    <mergeCell ref="E163:G163"/>
    <mergeCell ref="H163:J163"/>
    <mergeCell ref="K163:L163"/>
    <mergeCell ref="C164:D164"/>
    <mergeCell ref="E164:G164"/>
    <mergeCell ref="H164:J164"/>
    <mergeCell ref="K164:L164"/>
    <mergeCell ref="C158:I158"/>
    <mergeCell ref="J157:K158"/>
    <mergeCell ref="L157:L158"/>
    <mergeCell ref="C159:L159"/>
    <mergeCell ref="C160:L160"/>
    <mergeCell ref="C161:D162"/>
    <mergeCell ref="E161:G162"/>
    <mergeCell ref="H161:J161"/>
    <mergeCell ref="H162:J162"/>
    <mergeCell ref="K161:L161"/>
    <mergeCell ref="K162:L162"/>
    <mergeCell ref="C155:G155"/>
    <mergeCell ref="C156:G156"/>
    <mergeCell ref="H155:I156"/>
    <mergeCell ref="J155:K156"/>
    <mergeCell ref="L155:L156"/>
    <mergeCell ref="C157:I157"/>
    <mergeCell ref="C152:G152"/>
    <mergeCell ref="J151:K152"/>
    <mergeCell ref="L151:L152"/>
    <mergeCell ref="C153:G153"/>
    <mergeCell ref="C154:G154"/>
    <mergeCell ref="J153:K154"/>
    <mergeCell ref="L153:L154"/>
    <mergeCell ref="H151:H152"/>
    <mergeCell ref="C151:G151"/>
    <mergeCell ref="I151:I152"/>
    <mergeCell ref="C147:F147"/>
    <mergeCell ref="G147:J147"/>
    <mergeCell ref="K147:L147"/>
    <mergeCell ref="G146:J146"/>
    <mergeCell ref="K146:L146"/>
    <mergeCell ref="D141:F141"/>
    <mergeCell ref="G141:J141"/>
    <mergeCell ref="K141:L141"/>
    <mergeCell ref="D142:F142"/>
    <mergeCell ref="G142:J142"/>
    <mergeCell ref="K142:L142"/>
    <mergeCell ref="D134:F134"/>
    <mergeCell ref="G134:J134"/>
    <mergeCell ref="C138:L138"/>
    <mergeCell ref="D139:F139"/>
    <mergeCell ref="D140:F140"/>
    <mergeCell ref="G139:J140"/>
    <mergeCell ref="K139:L139"/>
    <mergeCell ref="K140:L140"/>
    <mergeCell ref="D136:F136"/>
    <mergeCell ref="G136:J136"/>
    <mergeCell ref="K136:L136"/>
    <mergeCell ref="C137:F137"/>
    <mergeCell ref="G137:J137"/>
    <mergeCell ref="K137:L137"/>
    <mergeCell ref="O113:Q113"/>
    <mergeCell ref="F114:H114"/>
    <mergeCell ref="D135:F135"/>
    <mergeCell ref="G135:J135"/>
    <mergeCell ref="K135:L135"/>
    <mergeCell ref="C119:L119"/>
    <mergeCell ref="C120:L120"/>
    <mergeCell ref="C121:L121"/>
    <mergeCell ref="C122:L122"/>
    <mergeCell ref="D123:F123"/>
    <mergeCell ref="D124:F124"/>
    <mergeCell ref="G123:J124"/>
    <mergeCell ref="K123:L123"/>
    <mergeCell ref="K124:L124"/>
    <mergeCell ref="D130:F130"/>
    <mergeCell ref="D128:F128"/>
    <mergeCell ref="G128:J128"/>
    <mergeCell ref="D129:F129"/>
    <mergeCell ref="D125:F125"/>
    <mergeCell ref="G129:J129"/>
    <mergeCell ref="G130:J130"/>
    <mergeCell ref="D133:F133"/>
    <mergeCell ref="G133:J133"/>
    <mergeCell ref="K133:L133"/>
    <mergeCell ref="C114:E114"/>
    <mergeCell ref="I116:J116"/>
    <mergeCell ref="K116:L116"/>
    <mergeCell ref="M116:N116"/>
    <mergeCell ref="O116:Q116"/>
    <mergeCell ref="C115:E115"/>
    <mergeCell ref="F115:H115"/>
    <mergeCell ref="I115:J115"/>
    <mergeCell ref="K115:L115"/>
    <mergeCell ref="M115:N115"/>
    <mergeCell ref="O115:Q115"/>
    <mergeCell ref="I112:J112"/>
    <mergeCell ref="I113:J113"/>
    <mergeCell ref="I114:J114"/>
    <mergeCell ref="K112:L114"/>
    <mergeCell ref="M112:N112"/>
    <mergeCell ref="M113:N113"/>
    <mergeCell ref="M114:N114"/>
    <mergeCell ref="C108:E108"/>
    <mergeCell ref="F108:H108"/>
    <mergeCell ref="C109:R109"/>
    <mergeCell ref="C110:E110"/>
    <mergeCell ref="I108:J108"/>
    <mergeCell ref="K108:L108"/>
    <mergeCell ref="M108:N108"/>
    <mergeCell ref="O108:Q108"/>
    <mergeCell ref="O112:Q112"/>
    <mergeCell ref="C111:E111"/>
    <mergeCell ref="C112:E112"/>
    <mergeCell ref="O114:Q114"/>
    <mergeCell ref="F110:H110"/>
    <mergeCell ref="F111:H111"/>
    <mergeCell ref="F112:H112"/>
    <mergeCell ref="F113:H113"/>
    <mergeCell ref="C113:E113"/>
    <mergeCell ref="C107:E107"/>
    <mergeCell ref="F107:H107"/>
    <mergeCell ref="I107:J107"/>
    <mergeCell ref="K107:L107"/>
    <mergeCell ref="M107:N107"/>
    <mergeCell ref="O107:Q107"/>
    <mergeCell ref="M104:N104"/>
    <mergeCell ref="C106:E106"/>
    <mergeCell ref="F106:H106"/>
    <mergeCell ref="I106:J106"/>
    <mergeCell ref="K106:L106"/>
    <mergeCell ref="M106:N106"/>
    <mergeCell ref="O106:Q106"/>
    <mergeCell ref="C105:E105"/>
    <mergeCell ref="F105:H105"/>
    <mergeCell ref="I105:J105"/>
    <mergeCell ref="K105:L105"/>
    <mergeCell ref="M105:N105"/>
    <mergeCell ref="O105:Q105"/>
    <mergeCell ref="I99:Q99"/>
    <mergeCell ref="I100:Q100"/>
    <mergeCell ref="I101:N101"/>
    <mergeCell ref="O101:Q101"/>
    <mergeCell ref="O102:Q102"/>
    <mergeCell ref="O103:Q103"/>
    <mergeCell ref="C97:R97"/>
    <mergeCell ref="C98:R98"/>
    <mergeCell ref="C99:E104"/>
    <mergeCell ref="F99:H99"/>
    <mergeCell ref="F100:H100"/>
    <mergeCell ref="F101:H101"/>
    <mergeCell ref="F102:H102"/>
    <mergeCell ref="F103:H103"/>
    <mergeCell ref="F104:H104"/>
    <mergeCell ref="O104:Q104"/>
    <mergeCell ref="I102:J102"/>
    <mergeCell ref="I103:J103"/>
    <mergeCell ref="I104:J104"/>
    <mergeCell ref="K102:L102"/>
    <mergeCell ref="K103:L103"/>
    <mergeCell ref="K104:L104"/>
    <mergeCell ref="M102:N102"/>
    <mergeCell ref="M103:N103"/>
    <mergeCell ref="C95:D95"/>
    <mergeCell ref="E95:K95"/>
    <mergeCell ref="L95:P95"/>
    <mergeCell ref="Q95:R95"/>
    <mergeCell ref="C96:K96"/>
    <mergeCell ref="L96:P96"/>
    <mergeCell ref="Q96:R96"/>
    <mergeCell ref="C93:D93"/>
    <mergeCell ref="E93:K93"/>
    <mergeCell ref="L93:P93"/>
    <mergeCell ref="Q93:R93"/>
    <mergeCell ref="C94:D94"/>
    <mergeCell ref="E94:K94"/>
    <mergeCell ref="L94:P94"/>
    <mergeCell ref="Q94:R94"/>
    <mergeCell ref="Q88:R89"/>
    <mergeCell ref="C90:P90"/>
    <mergeCell ref="Q90:R90"/>
    <mergeCell ref="C91:D92"/>
    <mergeCell ref="E91:K92"/>
    <mergeCell ref="L91:P91"/>
    <mergeCell ref="L92:P92"/>
    <mergeCell ref="Q91:R92"/>
    <mergeCell ref="D88:F89"/>
    <mergeCell ref="G88:G89"/>
    <mergeCell ref="H88:I89"/>
    <mergeCell ref="J88:M89"/>
    <mergeCell ref="N88:O89"/>
    <mergeCell ref="P88:P89"/>
    <mergeCell ref="Q84:R85"/>
    <mergeCell ref="D86:F87"/>
    <mergeCell ref="G86:G87"/>
    <mergeCell ref="H86:I87"/>
    <mergeCell ref="J86:M87"/>
    <mergeCell ref="N86:O87"/>
    <mergeCell ref="P86:P87"/>
    <mergeCell ref="Q86:R87"/>
    <mergeCell ref="D84:F85"/>
    <mergeCell ref="G84:G85"/>
    <mergeCell ref="H84:I85"/>
    <mergeCell ref="J84:M85"/>
    <mergeCell ref="N84:O85"/>
    <mergeCell ref="P84:P85"/>
    <mergeCell ref="N80:O80"/>
    <mergeCell ref="N81:O81"/>
    <mergeCell ref="N82:O82"/>
    <mergeCell ref="N83:O83"/>
    <mergeCell ref="P80:P83"/>
    <mergeCell ref="Q80:R83"/>
    <mergeCell ref="C80:C83"/>
    <mergeCell ref="D80:F83"/>
    <mergeCell ref="H80:I83"/>
    <mergeCell ref="J80:M80"/>
    <mergeCell ref="J81:M81"/>
    <mergeCell ref="J82:M82"/>
    <mergeCell ref="J83:M83"/>
    <mergeCell ref="C78:P78"/>
    <mergeCell ref="Q78:R78"/>
    <mergeCell ref="D79:F79"/>
    <mergeCell ref="H79:I79"/>
    <mergeCell ref="J79:M79"/>
    <mergeCell ref="N79:O79"/>
    <mergeCell ref="Q79:R79"/>
    <mergeCell ref="E76:F76"/>
    <mergeCell ref="G76:I76"/>
    <mergeCell ref="J76:K76"/>
    <mergeCell ref="C77:D77"/>
    <mergeCell ref="E77:F77"/>
    <mergeCell ref="G77:L77"/>
    <mergeCell ref="E74:F74"/>
    <mergeCell ref="G74:I74"/>
    <mergeCell ref="J74:K74"/>
    <mergeCell ref="E75:F75"/>
    <mergeCell ref="G75:I75"/>
    <mergeCell ref="J75:K75"/>
    <mergeCell ref="C61:L61"/>
    <mergeCell ref="E62:F62"/>
    <mergeCell ref="E63:F63"/>
    <mergeCell ref="G62:I62"/>
    <mergeCell ref="G63:I63"/>
    <mergeCell ref="J62:K63"/>
    <mergeCell ref="E70:F70"/>
    <mergeCell ref="E71:F71"/>
    <mergeCell ref="G71:I71"/>
    <mergeCell ref="E68:F68"/>
    <mergeCell ref="G69:I69"/>
    <mergeCell ref="J69:K69"/>
    <mergeCell ref="J71:K71"/>
    <mergeCell ref="E72:F72"/>
    <mergeCell ref="G72:I72"/>
    <mergeCell ref="J72:K72"/>
    <mergeCell ref="E73:F73"/>
    <mergeCell ref="G73:I73"/>
    <mergeCell ref="E59:F59"/>
    <mergeCell ref="G59:I59"/>
    <mergeCell ref="J59:K59"/>
    <mergeCell ref="C60:D60"/>
    <mergeCell ref="E60:F60"/>
    <mergeCell ref="G60:L60"/>
    <mergeCell ref="E57:F57"/>
    <mergeCell ref="G57:I57"/>
    <mergeCell ref="J57:K57"/>
    <mergeCell ref="E58:F58"/>
    <mergeCell ref="G58:I58"/>
    <mergeCell ref="J58:K58"/>
    <mergeCell ref="C38:H38"/>
    <mergeCell ref="I38:L38"/>
    <mergeCell ref="C33:D33"/>
    <mergeCell ref="E33:H33"/>
    <mergeCell ref="I33:L33"/>
    <mergeCell ref="C34:D34"/>
    <mergeCell ref="E34:H34"/>
    <mergeCell ref="I34:L34"/>
    <mergeCell ref="C11:L11"/>
    <mergeCell ref="C12:D12"/>
    <mergeCell ref="E12:H12"/>
    <mergeCell ref="I12:L12"/>
    <mergeCell ref="C32:D32"/>
    <mergeCell ref="E32:H32"/>
    <mergeCell ref="I32:L32"/>
    <mergeCell ref="C18:D18"/>
    <mergeCell ref="E18:H18"/>
    <mergeCell ref="I18:L18"/>
    <mergeCell ref="C29:D29"/>
    <mergeCell ref="E29:H29"/>
    <mergeCell ref="I29:L29"/>
    <mergeCell ref="C30:D30"/>
    <mergeCell ref="C25:D25"/>
    <mergeCell ref="E25:H25"/>
    <mergeCell ref="C9:H9"/>
    <mergeCell ref="I9:L9"/>
    <mergeCell ref="C10:E10"/>
    <mergeCell ref="F10:H10"/>
    <mergeCell ref="I10:J10"/>
    <mergeCell ref="K10:L10"/>
    <mergeCell ref="C2:G2"/>
    <mergeCell ref="C3:G3"/>
    <mergeCell ref="H2:L3"/>
    <mergeCell ref="C4:L4"/>
    <mergeCell ref="C5:L5"/>
    <mergeCell ref="C6:L6"/>
    <mergeCell ref="C7:L7"/>
    <mergeCell ref="C8:L8"/>
    <mergeCell ref="C19:D19"/>
    <mergeCell ref="E19:H19"/>
    <mergeCell ref="I19:L19"/>
    <mergeCell ref="C20:D20"/>
    <mergeCell ref="C13:D13"/>
    <mergeCell ref="E13:H13"/>
    <mergeCell ref="I13:L13"/>
    <mergeCell ref="I21:L21"/>
    <mergeCell ref="C14:D14"/>
    <mergeCell ref="E14:H14"/>
    <mergeCell ref="I14:L14"/>
    <mergeCell ref="E16:H16"/>
    <mergeCell ref="E17:H17"/>
    <mergeCell ref="C15:D15"/>
    <mergeCell ref="E15:H15"/>
    <mergeCell ref="I15:L15"/>
    <mergeCell ref="C16:D16"/>
    <mergeCell ref="C17:D17"/>
    <mergeCell ref="I16:L16"/>
    <mergeCell ref="I17:L17"/>
    <mergeCell ref="E20:H20"/>
    <mergeCell ref="I20:L20"/>
    <mergeCell ref="E21:H21"/>
    <mergeCell ref="C21:D21"/>
  </mergeCells>
  <pageMargins left="0.70866141732283472" right="0.70866141732283472" top="0.74803149606299213" bottom="0.74803149606299213" header="0.31496062992125984" footer="0.31496062992125984"/>
  <pageSetup paperSize="9" scale="42" fitToHeight="4" orientation="portrait" r:id="rId1"/>
  <rowBreaks count="4" manualBreakCount="4">
    <brk id="64" max="18" man="1"/>
    <brk id="118" max="18" man="1"/>
    <brk id="187" max="18" man="1"/>
    <brk id="196"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V254"/>
  <sheetViews>
    <sheetView view="pageBreakPreview" topLeftCell="C1" zoomScale="115" zoomScaleNormal="100" zoomScaleSheetLayoutView="115" workbookViewId="0">
      <selection activeCell="P184" sqref="P184"/>
    </sheetView>
  </sheetViews>
  <sheetFormatPr defaultRowHeight="15" x14ac:dyDescent="0.25"/>
  <cols>
    <col min="4" max="4" width="15.28515625" customWidth="1"/>
    <col min="12" max="12" width="13.28515625" customWidth="1"/>
    <col min="13" max="13" width="13.42578125" style="19" customWidth="1"/>
    <col min="14" max="19" width="9.140625" style="19"/>
  </cols>
  <sheetData>
    <row r="1" spans="3:19" ht="15.75" thickBot="1" x14ac:dyDescent="0.3"/>
    <row r="2" spans="3:19" ht="21" customHeight="1" x14ac:dyDescent="0.25">
      <c r="C2" s="893" t="s">
        <v>324</v>
      </c>
      <c r="D2" s="894"/>
      <c r="E2" s="894"/>
      <c r="F2" s="894"/>
      <c r="G2" s="895"/>
      <c r="H2" s="896" t="s">
        <v>325</v>
      </c>
      <c r="I2" s="897"/>
      <c r="J2" s="897"/>
      <c r="K2" s="897"/>
      <c r="L2" s="898"/>
    </row>
    <row r="3" spans="3:19" ht="59.25" customHeight="1" thickBot="1" x14ac:dyDescent="0.3">
      <c r="C3" s="902" t="s">
        <v>490</v>
      </c>
      <c r="D3" s="903"/>
      <c r="E3" s="903"/>
      <c r="F3" s="903"/>
      <c r="G3" s="904"/>
      <c r="H3" s="899"/>
      <c r="I3" s="900"/>
      <c r="J3" s="900"/>
      <c r="K3" s="900"/>
      <c r="L3" s="901"/>
    </row>
    <row r="4" spans="3:19" ht="15.75" customHeight="1" thickBot="1" x14ac:dyDescent="0.3">
      <c r="C4" s="905" t="s">
        <v>326</v>
      </c>
      <c r="D4" s="906"/>
      <c r="E4" s="906"/>
      <c r="F4" s="906"/>
      <c r="G4" s="906"/>
      <c r="H4" s="906"/>
      <c r="I4" s="906"/>
      <c r="J4" s="906"/>
      <c r="K4" s="906"/>
      <c r="L4" s="907"/>
    </row>
    <row r="5" spans="3:19" ht="15.75" customHeight="1" thickBot="1" x14ac:dyDescent="0.3">
      <c r="C5" s="872" t="s">
        <v>465</v>
      </c>
      <c r="D5" s="873"/>
      <c r="E5" s="873"/>
      <c r="F5" s="873"/>
      <c r="G5" s="873"/>
      <c r="H5" s="873"/>
      <c r="I5" s="873"/>
      <c r="J5" s="873"/>
      <c r="K5" s="873"/>
      <c r="L5" s="874"/>
      <c r="N5" s="19" t="s">
        <v>463</v>
      </c>
    </row>
    <row r="6" spans="3:19" ht="15.75" customHeight="1" thickBot="1" x14ac:dyDescent="0.3">
      <c r="C6" s="872" t="s">
        <v>466</v>
      </c>
      <c r="D6" s="873"/>
      <c r="E6" s="873"/>
      <c r="F6" s="873"/>
      <c r="G6" s="873"/>
      <c r="H6" s="873"/>
      <c r="I6" s="873"/>
      <c r="J6" s="873"/>
      <c r="K6" s="873"/>
      <c r="L6" s="874"/>
      <c r="N6" s="19" t="s">
        <v>464</v>
      </c>
    </row>
    <row r="7" spans="3:19" ht="15.75" thickBot="1" x14ac:dyDescent="0.3">
      <c r="C7" s="872" t="s">
        <v>0</v>
      </c>
      <c r="D7" s="873"/>
      <c r="E7" s="873"/>
      <c r="F7" s="873"/>
      <c r="G7" s="873"/>
      <c r="H7" s="873"/>
      <c r="I7" s="873"/>
      <c r="J7" s="873"/>
      <c r="K7" s="873"/>
      <c r="L7" s="874"/>
    </row>
    <row r="8" spans="3:19" ht="15.75" customHeight="1" thickBot="1" x14ac:dyDescent="0.3">
      <c r="C8" s="875" t="s">
        <v>229</v>
      </c>
      <c r="D8" s="876"/>
      <c r="E8" s="876"/>
      <c r="F8" s="876"/>
      <c r="G8" s="876"/>
      <c r="H8" s="876"/>
      <c r="I8" s="876"/>
      <c r="J8" s="876"/>
      <c r="K8" s="876"/>
      <c r="L8" s="877"/>
    </row>
    <row r="9" spans="3:19" ht="15.75" customHeight="1" thickBot="1" x14ac:dyDescent="0.3">
      <c r="C9" s="872" t="s">
        <v>1</v>
      </c>
      <c r="D9" s="873"/>
      <c r="E9" s="873"/>
      <c r="F9" s="873"/>
      <c r="G9" s="873"/>
      <c r="H9" s="874"/>
      <c r="I9" s="872" t="s">
        <v>2</v>
      </c>
      <c r="J9" s="873"/>
      <c r="K9" s="873"/>
      <c r="L9" s="874"/>
    </row>
    <row r="10" spans="3:19" ht="15.75" thickBot="1" x14ac:dyDescent="0.3">
      <c r="C10" s="872" t="s">
        <v>3</v>
      </c>
      <c r="D10" s="873"/>
      <c r="E10" s="874"/>
      <c r="F10" s="872" t="s">
        <v>4</v>
      </c>
      <c r="G10" s="873"/>
      <c r="H10" s="874"/>
      <c r="I10" s="872" t="s">
        <v>5</v>
      </c>
      <c r="J10" s="874"/>
      <c r="K10" s="872" t="s">
        <v>6</v>
      </c>
      <c r="L10" s="874"/>
    </row>
    <row r="11" spans="3:19" ht="69.75" customHeight="1" thickBot="1" x14ac:dyDescent="0.3">
      <c r="C11" s="905" t="s">
        <v>467</v>
      </c>
      <c r="D11" s="906"/>
      <c r="E11" s="906"/>
      <c r="F11" s="906"/>
      <c r="G11" s="906"/>
      <c r="H11" s="906"/>
      <c r="I11" s="906"/>
      <c r="J11" s="906"/>
      <c r="K11" s="906"/>
      <c r="L11" s="907"/>
    </row>
    <row r="12" spans="3:19" ht="15.75" customHeight="1" thickBot="1" x14ac:dyDescent="0.3">
      <c r="C12" s="908" t="s">
        <v>327</v>
      </c>
      <c r="D12" s="909"/>
      <c r="E12" s="910" t="s">
        <v>328</v>
      </c>
      <c r="F12" s="911"/>
      <c r="G12" s="911"/>
      <c r="H12" s="912"/>
      <c r="I12" s="913" t="s">
        <v>329</v>
      </c>
      <c r="J12" s="914"/>
      <c r="K12" s="914"/>
      <c r="L12" s="915"/>
    </row>
    <row r="13" spans="3:19" s="3" customFormat="1" ht="15" customHeight="1" thickBot="1" x14ac:dyDescent="0.3">
      <c r="C13" s="886" t="str">
        <f>'katalog odpadów'!B42</f>
        <v>15 01 01</v>
      </c>
      <c r="D13" s="887"/>
      <c r="E13" s="916" t="str">
        <f>'katalog odpadów'!C42</f>
        <v>Opakowania z papieru i tektury</v>
      </c>
      <c r="F13" s="917"/>
      <c r="G13" s="917"/>
      <c r="H13" s="918"/>
      <c r="I13" s="889">
        <v>30</v>
      </c>
      <c r="J13" s="890"/>
      <c r="K13" s="890"/>
      <c r="L13" s="891"/>
      <c r="M13" s="19"/>
      <c r="N13" s="19"/>
      <c r="O13" s="19"/>
      <c r="P13" s="19"/>
      <c r="Q13" s="19"/>
      <c r="R13" s="19"/>
      <c r="S13" s="19"/>
    </row>
    <row r="14" spans="3:19" s="5" customFormat="1" ht="15.75" customHeight="1" thickBot="1" x14ac:dyDescent="0.3">
      <c r="C14" s="878" t="str">
        <f>'katalog odpadów'!B43</f>
        <v>15 01 02</v>
      </c>
      <c r="D14" s="879"/>
      <c r="E14" s="880" t="str">
        <f>'katalog odpadów'!C43</f>
        <v>Opakowania z tworzyw sztucznych</v>
      </c>
      <c r="F14" s="881"/>
      <c r="G14" s="881"/>
      <c r="H14" s="882"/>
      <c r="I14" s="883">
        <v>90</v>
      </c>
      <c r="J14" s="884"/>
      <c r="K14" s="884"/>
      <c r="L14" s="885"/>
      <c r="M14" s="19"/>
      <c r="N14" s="19"/>
      <c r="O14" s="19"/>
      <c r="P14" s="19"/>
      <c r="Q14" s="19"/>
      <c r="R14" s="19"/>
      <c r="S14" s="19"/>
    </row>
    <row r="15" spans="3:19" s="5" customFormat="1" ht="15.75" customHeight="1" thickBot="1" x14ac:dyDescent="0.3">
      <c r="C15" s="878" t="str">
        <f>'katalog odpadów'!B45</f>
        <v>15 01 04</v>
      </c>
      <c r="D15" s="879"/>
      <c r="E15" s="880" t="str">
        <f>'katalog odpadów'!C45</f>
        <v>Opakowania z metali</v>
      </c>
      <c r="F15" s="881"/>
      <c r="G15" s="881"/>
      <c r="H15" s="882"/>
      <c r="I15" s="883">
        <v>5</v>
      </c>
      <c r="J15" s="884"/>
      <c r="K15" s="884"/>
      <c r="L15" s="885"/>
      <c r="M15" s="19"/>
      <c r="N15" s="19"/>
      <c r="O15" s="19"/>
      <c r="P15" s="19"/>
      <c r="Q15" s="19"/>
      <c r="R15" s="19"/>
      <c r="S15" s="19"/>
    </row>
    <row r="16" spans="3:19" s="5" customFormat="1" ht="22.5" customHeight="1" thickBot="1" x14ac:dyDescent="0.3">
      <c r="C16" s="878" t="str">
        <f>'katalog odpadów'!B47</f>
        <v>15 01 06</v>
      </c>
      <c r="D16" s="879"/>
      <c r="E16" s="880" t="str">
        <f>'katalog odpadów'!C47</f>
        <v xml:space="preserve">Zmieszane odpady opakowaniowe ( w części papier, szkło, tworzywa, metale, wielomateriałowe) </v>
      </c>
      <c r="F16" s="881"/>
      <c r="G16" s="881"/>
      <c r="H16" s="882"/>
      <c r="I16" s="883">
        <v>5</v>
      </c>
      <c r="J16" s="884"/>
      <c r="K16" s="884"/>
      <c r="L16" s="885"/>
      <c r="M16" s="19"/>
      <c r="N16" s="19" t="s">
        <v>474</v>
      </c>
      <c r="O16" s="19"/>
      <c r="P16" s="19"/>
      <c r="Q16" s="19"/>
      <c r="R16" s="19"/>
      <c r="S16" s="19"/>
    </row>
    <row r="17" spans="3:19" s="5" customFormat="1" ht="15.75" customHeight="1" thickBot="1" x14ac:dyDescent="0.3">
      <c r="C17" s="878" t="str">
        <f>'katalog odpadów'!B48</f>
        <v>15 01 07</v>
      </c>
      <c r="D17" s="879"/>
      <c r="E17" s="880" t="str">
        <f>'katalog odpadów'!C48</f>
        <v>Opakowania ze szkła</v>
      </c>
      <c r="F17" s="881"/>
      <c r="G17" s="881"/>
      <c r="H17" s="882"/>
      <c r="I17" s="883">
        <v>75</v>
      </c>
      <c r="J17" s="884"/>
      <c r="K17" s="884"/>
      <c r="L17" s="885"/>
      <c r="M17" s="19"/>
      <c r="N17" s="19"/>
      <c r="O17" s="19"/>
      <c r="P17" s="19"/>
      <c r="Q17" s="19"/>
      <c r="R17" s="19"/>
      <c r="S17" s="19"/>
    </row>
    <row r="18" spans="3:19" s="3" customFormat="1" ht="15.75" customHeight="1" thickBot="1" x14ac:dyDescent="0.3">
      <c r="C18" s="886" t="str">
        <f>'katalog odpadów'!B3</f>
        <v>20 01 01</v>
      </c>
      <c r="D18" s="887"/>
      <c r="E18" s="886" t="str">
        <f>'katalog odpadów'!C3</f>
        <v>Papier i tektura</v>
      </c>
      <c r="F18" s="888"/>
      <c r="G18" s="888"/>
      <c r="H18" s="887"/>
      <c r="I18" s="889">
        <v>10</v>
      </c>
      <c r="J18" s="890"/>
      <c r="K18" s="890"/>
      <c r="L18" s="891"/>
      <c r="M18" s="19"/>
      <c r="N18" s="19"/>
      <c r="O18" s="19"/>
      <c r="P18" s="19"/>
      <c r="Q18" s="19"/>
      <c r="R18" s="19"/>
      <c r="S18" s="19"/>
    </row>
    <row r="19" spans="3:19" s="5" customFormat="1" ht="15.75" customHeight="1" thickBot="1" x14ac:dyDescent="0.3">
      <c r="C19" s="878" t="str">
        <f>'katalog odpadów'!B4</f>
        <v>20 01 02</v>
      </c>
      <c r="D19" s="879"/>
      <c r="E19" s="878" t="str">
        <f>'katalog odpadów'!C4</f>
        <v>Szkło</v>
      </c>
      <c r="F19" s="892"/>
      <c r="G19" s="892"/>
      <c r="H19" s="879"/>
      <c r="I19" s="883">
        <v>1</v>
      </c>
      <c r="J19" s="884"/>
      <c r="K19" s="884"/>
      <c r="L19" s="885"/>
      <c r="M19" s="19"/>
      <c r="N19" s="19"/>
      <c r="O19" s="19"/>
      <c r="P19" s="19"/>
      <c r="Q19" s="19"/>
      <c r="R19" s="19"/>
      <c r="S19" s="19"/>
    </row>
    <row r="20" spans="3:19" s="3" customFormat="1" ht="15.75" customHeight="1" thickBot="1" x14ac:dyDescent="0.3">
      <c r="C20" s="886" t="str">
        <f>'katalog odpadów'!B5</f>
        <v>20 01 08</v>
      </c>
      <c r="D20" s="887"/>
      <c r="E20" s="886" t="str">
        <f>'katalog odpadów'!C5</f>
        <v>Odpady kuchenne ulegające biodegradacji</v>
      </c>
      <c r="F20" s="888"/>
      <c r="G20" s="888"/>
      <c r="H20" s="887"/>
      <c r="I20" s="889">
        <v>30</v>
      </c>
      <c r="J20" s="890"/>
      <c r="K20" s="890"/>
      <c r="L20" s="891"/>
      <c r="M20" s="19"/>
      <c r="N20" s="19"/>
      <c r="O20" s="19"/>
      <c r="P20" s="19"/>
      <c r="Q20" s="19"/>
      <c r="R20" s="19"/>
      <c r="S20" s="19"/>
    </row>
    <row r="21" spans="3:19" s="3" customFormat="1" ht="15.75" customHeight="1" thickBot="1" x14ac:dyDescent="0.3">
      <c r="C21" s="886" t="str">
        <f>'katalog odpadów'!B34</f>
        <v>20 02 01</v>
      </c>
      <c r="D21" s="887"/>
      <c r="E21" s="916" t="str">
        <f>'katalog odpadów'!C34</f>
        <v>Odpady ulegające biodegradacji</v>
      </c>
      <c r="F21" s="917"/>
      <c r="G21" s="917"/>
      <c r="H21" s="918"/>
      <c r="I21" s="889">
        <v>100</v>
      </c>
      <c r="J21" s="890"/>
      <c r="K21" s="890"/>
      <c r="L21" s="891"/>
      <c r="M21" s="19"/>
      <c r="N21" s="19"/>
      <c r="O21" s="19"/>
      <c r="P21" s="19"/>
      <c r="Q21" s="19"/>
      <c r="R21" s="19"/>
      <c r="S21" s="19"/>
    </row>
    <row r="22" spans="3:19" s="8" customFormat="1" ht="15.75" customHeight="1" thickBot="1" x14ac:dyDescent="0.3">
      <c r="C22" s="919" t="str">
        <f>'katalog odpadów'!B38</f>
        <v>20 03 01</v>
      </c>
      <c r="D22" s="920"/>
      <c r="E22" s="921" t="str">
        <f>'katalog odpadów'!C38</f>
        <v>Niesegregowane (zmieszane) odpady komunalne</v>
      </c>
      <c r="F22" s="922"/>
      <c r="G22" s="922"/>
      <c r="H22" s="923"/>
      <c r="I22" s="924">
        <v>1300</v>
      </c>
      <c r="J22" s="925"/>
      <c r="K22" s="925"/>
      <c r="L22" s="926"/>
      <c r="M22" s="19"/>
      <c r="N22" s="19"/>
      <c r="O22" s="19"/>
      <c r="P22" s="19"/>
      <c r="Q22" s="19"/>
      <c r="R22" s="19"/>
      <c r="S22" s="19"/>
    </row>
    <row r="23" spans="3:19" s="3" customFormat="1" ht="15.75" customHeight="1" thickBot="1" x14ac:dyDescent="0.3">
      <c r="C23" s="886" t="str">
        <f>'katalog odpadów'!B39</f>
        <v>20 03 02</v>
      </c>
      <c r="D23" s="887"/>
      <c r="E23" s="916" t="str">
        <f>'katalog odpadów'!C39</f>
        <v>Odpady z targowisk</v>
      </c>
      <c r="F23" s="917"/>
      <c r="G23" s="917"/>
      <c r="H23" s="918"/>
      <c r="I23" s="889">
        <v>50</v>
      </c>
      <c r="J23" s="890"/>
      <c r="K23" s="890"/>
      <c r="L23" s="891"/>
      <c r="M23" s="19"/>
      <c r="N23" s="19"/>
      <c r="O23" s="19"/>
      <c r="P23" s="19"/>
      <c r="Q23" s="19"/>
      <c r="R23" s="19"/>
      <c r="S23" s="19"/>
    </row>
    <row r="24" spans="3:19" s="7" customFormat="1" ht="15.75" customHeight="1" thickBot="1" x14ac:dyDescent="0.3">
      <c r="C24" s="927" t="str">
        <f>'katalog odpadów'!B65</f>
        <v>17 01 01</v>
      </c>
      <c r="D24" s="928"/>
      <c r="E24" s="927" t="str">
        <f>'katalog odpadów'!C65</f>
        <v xml:space="preserve"> Odpady betonu oraz gruz betonowy z rozbiórek i remontów</v>
      </c>
      <c r="F24" s="929"/>
      <c r="G24" s="929"/>
      <c r="H24" s="928"/>
      <c r="I24" s="930">
        <v>20</v>
      </c>
      <c r="J24" s="931"/>
      <c r="K24" s="931"/>
      <c r="L24" s="932"/>
      <c r="M24" s="19"/>
      <c r="N24" s="19"/>
      <c r="O24" s="19"/>
      <c r="P24" s="19"/>
      <c r="Q24" s="19"/>
      <c r="R24" s="19"/>
      <c r="S24" s="19"/>
    </row>
    <row r="25" spans="3:19" s="7" customFormat="1" ht="15.75" customHeight="1" thickBot="1" x14ac:dyDescent="0.3">
      <c r="C25" s="927" t="str">
        <f>'katalog odpadów'!B66</f>
        <v>17 01 02</v>
      </c>
      <c r="D25" s="928"/>
      <c r="E25" s="927" t="str">
        <f>'katalog odpadów'!C66</f>
        <v xml:space="preserve"> Gruz ceglany</v>
      </c>
      <c r="F25" s="929"/>
      <c r="G25" s="929"/>
      <c r="H25" s="928"/>
      <c r="I25" s="930">
        <v>5</v>
      </c>
      <c r="J25" s="931"/>
      <c r="K25" s="931"/>
      <c r="L25" s="932"/>
      <c r="M25" s="19"/>
      <c r="N25" s="19"/>
      <c r="O25" s="19"/>
      <c r="P25" s="19"/>
      <c r="Q25" s="19"/>
      <c r="R25" s="19"/>
      <c r="S25" s="19"/>
    </row>
    <row r="26" spans="3:19" s="7" customFormat="1" ht="29.25" customHeight="1" thickBot="1" x14ac:dyDescent="0.3">
      <c r="C26" s="927" t="str">
        <f>'katalog odpadów'!B67</f>
        <v>17 01 03</v>
      </c>
      <c r="D26" s="928"/>
      <c r="E26" s="927" t="str">
        <f>'katalog odpadów'!C67</f>
        <v xml:space="preserve"> Odpady innych materiałów ceramicznych i elementów wyposażenia</v>
      </c>
      <c r="F26" s="929"/>
      <c r="G26" s="929"/>
      <c r="H26" s="928"/>
      <c r="I26" s="930">
        <v>20</v>
      </c>
      <c r="J26" s="931"/>
      <c r="K26" s="931"/>
      <c r="L26" s="932"/>
      <c r="M26" s="19"/>
      <c r="N26" s="19"/>
      <c r="O26" s="19"/>
      <c r="P26" s="19"/>
      <c r="Q26" s="19"/>
      <c r="R26" s="19"/>
      <c r="S26" s="19"/>
    </row>
    <row r="27" spans="3:19" s="7" customFormat="1" ht="33.75" customHeight="1" thickBot="1" x14ac:dyDescent="0.3">
      <c r="C27" s="927" t="str">
        <f>'katalog odpadów'!B68</f>
        <v>17 01 07</v>
      </c>
      <c r="D27" s="928"/>
      <c r="E27" s="927" t="str">
        <f>'katalog odpadów'!C68</f>
        <v xml:space="preserve"> Zmieszane odpady z betonu, gruzu ceglanego, odpadowych materiałów ceramicznych i elementów wyposażenia inne niż wymienione w 17 01 06</v>
      </c>
      <c r="F27" s="929"/>
      <c r="G27" s="929"/>
      <c r="H27" s="928"/>
      <c r="I27" s="930">
        <v>5</v>
      </c>
      <c r="J27" s="931"/>
      <c r="K27" s="931"/>
      <c r="L27" s="932"/>
      <c r="M27" s="19"/>
      <c r="N27" s="19"/>
      <c r="O27" s="19"/>
      <c r="P27" s="19"/>
      <c r="Q27" s="19"/>
      <c r="R27" s="19"/>
      <c r="S27" s="19"/>
    </row>
    <row r="28" spans="3:19" s="7" customFormat="1" ht="18.75" customHeight="1" thickBot="1" x14ac:dyDescent="0.3">
      <c r="C28" s="916" t="str">
        <f>'katalog odpadów'!B7</f>
        <v>20 01 11</v>
      </c>
      <c r="D28" s="918"/>
      <c r="E28" s="939" t="str">
        <f>'katalog odpadów'!C7</f>
        <v>Tekstylia</v>
      </c>
      <c r="F28" s="940"/>
      <c r="G28" s="940"/>
      <c r="H28" s="941"/>
      <c r="I28" s="889">
        <v>4</v>
      </c>
      <c r="J28" s="890"/>
      <c r="K28" s="890"/>
      <c r="L28" s="891"/>
      <c r="M28" s="19"/>
      <c r="N28" s="19" t="s">
        <v>482</v>
      </c>
      <c r="O28" s="19"/>
      <c r="P28" s="19"/>
      <c r="Q28" s="19"/>
      <c r="R28" s="19"/>
      <c r="S28" s="19"/>
    </row>
    <row r="29" spans="3:19" ht="28.5" customHeight="1" thickBot="1" x14ac:dyDescent="0.3">
      <c r="C29" s="933" t="str">
        <f>'katalog odpadów'!B26</f>
        <v>20 01 36</v>
      </c>
      <c r="D29" s="934"/>
      <c r="E29" s="933" t="str">
        <f>'katalog odpadów'!C26</f>
        <v>Zużyte urządzenia elektryczne i elektroniczne inne niż wymienione w 20 01 21, 20 01 23 i 20 01 35</v>
      </c>
      <c r="F29" s="935"/>
      <c r="G29" s="935"/>
      <c r="H29" s="934"/>
      <c r="I29" s="936">
        <v>1.752</v>
      </c>
      <c r="J29" s="937"/>
      <c r="K29" s="937"/>
      <c r="L29" s="938"/>
      <c r="N29" s="19" t="s">
        <v>474</v>
      </c>
    </row>
    <row r="30" spans="3:19" ht="15.75" customHeight="1" thickBot="1" x14ac:dyDescent="0.3">
      <c r="C30" s="933" t="str">
        <f>'katalog odpadów'!B40</f>
        <v>20 03 07</v>
      </c>
      <c r="D30" s="934"/>
      <c r="E30" s="933" t="str">
        <f>'katalog odpadów'!C40</f>
        <v>Odpady wielkogabarytowe</v>
      </c>
      <c r="F30" s="935"/>
      <c r="G30" s="935"/>
      <c r="H30" s="934"/>
      <c r="I30" s="936">
        <v>15</v>
      </c>
      <c r="J30" s="937"/>
      <c r="K30" s="937"/>
      <c r="L30" s="938"/>
    </row>
    <row r="31" spans="3:19" ht="36" customHeight="1" thickBot="1" x14ac:dyDescent="0.3">
      <c r="C31" s="933" t="s">
        <v>169</v>
      </c>
      <c r="D31" s="934"/>
      <c r="E31" s="933" t="s">
        <v>468</v>
      </c>
      <c r="F31" s="935"/>
      <c r="G31" s="935"/>
      <c r="H31" s="934"/>
      <c r="I31" s="936">
        <v>400</v>
      </c>
      <c r="J31" s="937"/>
      <c r="K31" s="937"/>
      <c r="L31" s="938"/>
    </row>
    <row r="32" spans="3:19" ht="15.75" hidden="1" thickBot="1" x14ac:dyDescent="0.3">
      <c r="C32" s="933"/>
      <c r="D32" s="934"/>
      <c r="E32" s="933"/>
      <c r="F32" s="935"/>
      <c r="G32" s="935"/>
      <c r="H32" s="934"/>
      <c r="I32" s="942"/>
      <c r="J32" s="943"/>
      <c r="K32" s="943"/>
      <c r="L32" s="944"/>
    </row>
    <row r="33" spans="3:19" ht="15.75" hidden="1" thickBot="1" x14ac:dyDescent="0.3">
      <c r="C33" s="933"/>
      <c r="D33" s="934"/>
      <c r="E33" s="933"/>
      <c r="F33" s="935"/>
      <c r="G33" s="935"/>
      <c r="H33" s="934"/>
      <c r="I33" s="942"/>
      <c r="J33" s="943"/>
      <c r="K33" s="943"/>
      <c r="L33" s="944"/>
    </row>
    <row r="34" spans="3:19" ht="15.75" hidden="1" thickBot="1" x14ac:dyDescent="0.3">
      <c r="C34" s="933"/>
      <c r="D34" s="934"/>
      <c r="E34" s="933"/>
      <c r="F34" s="935"/>
      <c r="G34" s="935"/>
      <c r="H34" s="934"/>
      <c r="I34" s="942"/>
      <c r="J34" s="943"/>
      <c r="K34" s="943"/>
      <c r="L34" s="944"/>
    </row>
    <row r="35" spans="3:19" ht="15.75" thickBot="1" x14ac:dyDescent="0.3">
      <c r="C35" s="945" t="s">
        <v>7</v>
      </c>
      <c r="D35" s="946"/>
      <c r="E35" s="946"/>
      <c r="F35" s="946"/>
      <c r="G35" s="946"/>
      <c r="H35" s="947"/>
      <c r="I35" s="948">
        <f>SUM(I13:L31)</f>
        <v>2166.752</v>
      </c>
      <c r="J35" s="949"/>
      <c r="K35" s="949"/>
      <c r="L35" s="950"/>
    </row>
    <row r="36" spans="3:19" ht="15" customHeight="1" x14ac:dyDescent="0.25">
      <c r="C36" s="951" t="s">
        <v>330</v>
      </c>
      <c r="D36" s="952"/>
      <c r="E36" s="952"/>
      <c r="F36" s="952"/>
      <c r="G36" s="952"/>
      <c r="H36" s="953"/>
      <c r="I36" s="954">
        <f>I35-I38</f>
        <v>2116.752</v>
      </c>
      <c r="J36" s="955"/>
      <c r="K36" s="955"/>
      <c r="L36" s="956"/>
    </row>
    <row r="37" spans="3:19" ht="15.75" thickBot="1" x14ac:dyDescent="0.3">
      <c r="C37" s="960" t="s">
        <v>331</v>
      </c>
      <c r="D37" s="961"/>
      <c r="E37" s="961"/>
      <c r="F37" s="961"/>
      <c r="G37" s="961"/>
      <c r="H37" s="962"/>
      <c r="I37" s="957"/>
      <c r="J37" s="958"/>
      <c r="K37" s="958"/>
      <c r="L37" s="959"/>
    </row>
    <row r="38" spans="3:19" ht="15.75" customHeight="1" thickBot="1" x14ac:dyDescent="0.3">
      <c r="C38" s="963" t="s">
        <v>332</v>
      </c>
      <c r="D38" s="964"/>
      <c r="E38" s="964"/>
      <c r="F38" s="964"/>
      <c r="G38" s="964"/>
      <c r="H38" s="965"/>
      <c r="I38" s="966">
        <f>I24+I25+I26+I27</f>
        <v>50</v>
      </c>
      <c r="J38" s="967"/>
      <c r="K38" s="967"/>
      <c r="L38" s="968"/>
    </row>
    <row r="39" spans="3:19" ht="38.25" customHeight="1" thickBot="1" x14ac:dyDescent="0.3">
      <c r="C39" s="905" t="s">
        <v>473</v>
      </c>
      <c r="D39" s="906"/>
      <c r="E39" s="906"/>
      <c r="F39" s="906"/>
      <c r="G39" s="906"/>
      <c r="H39" s="906"/>
      <c r="I39" s="906"/>
      <c r="J39" s="906"/>
      <c r="K39" s="906"/>
      <c r="L39" s="907"/>
    </row>
    <row r="40" spans="3:19" ht="110.25" customHeight="1" thickBot="1" x14ac:dyDescent="0.3">
      <c r="C40" s="875" t="s">
        <v>476</v>
      </c>
      <c r="D40" s="876"/>
      <c r="E40" s="876"/>
      <c r="F40" s="876"/>
      <c r="G40" s="876"/>
      <c r="H40" s="876"/>
      <c r="I40" s="876"/>
      <c r="J40" s="876"/>
      <c r="K40" s="876"/>
      <c r="L40" s="877"/>
      <c r="N40" s="868" t="s">
        <v>472</v>
      </c>
      <c r="O40" s="868"/>
      <c r="P40" s="868"/>
      <c r="Q40" s="868"/>
      <c r="R40" s="868"/>
    </row>
    <row r="41" spans="3:19" ht="22.5" customHeight="1" x14ac:dyDescent="0.25">
      <c r="C41" s="113"/>
      <c r="D41" s="115"/>
      <c r="E41" s="951"/>
      <c r="F41" s="953"/>
      <c r="G41" s="969" t="s">
        <v>334</v>
      </c>
      <c r="H41" s="970"/>
      <c r="I41" s="971"/>
      <c r="J41" s="969" t="s">
        <v>336</v>
      </c>
      <c r="K41" s="971"/>
      <c r="L41" s="117"/>
    </row>
    <row r="42" spans="3:19" ht="45" customHeight="1" thickBot="1" x14ac:dyDescent="0.3">
      <c r="C42" s="114" t="s">
        <v>327</v>
      </c>
      <c r="D42" s="116" t="s">
        <v>328</v>
      </c>
      <c r="E42" s="974" t="s">
        <v>333</v>
      </c>
      <c r="F42" s="975"/>
      <c r="G42" s="972" t="s">
        <v>335</v>
      </c>
      <c r="H42" s="976"/>
      <c r="I42" s="973"/>
      <c r="J42" s="972"/>
      <c r="K42" s="973"/>
      <c r="L42" s="118" t="s">
        <v>337</v>
      </c>
    </row>
    <row r="43" spans="3:19" s="5" customFormat="1" ht="36" customHeight="1" thickBot="1" x14ac:dyDescent="0.3">
      <c r="C43" s="159" t="str">
        <f>C14</f>
        <v>15 01 02</v>
      </c>
      <c r="D43" s="159" t="str">
        <f>E14</f>
        <v>Opakowania z tworzyw sztucznych</v>
      </c>
      <c r="E43" s="982">
        <f>I14</f>
        <v>90</v>
      </c>
      <c r="F43" s="983"/>
      <c r="G43" s="984" t="s">
        <v>859</v>
      </c>
      <c r="H43" s="985"/>
      <c r="I43" s="983"/>
      <c r="J43" s="984" t="s">
        <v>957</v>
      </c>
      <c r="K43" s="983"/>
      <c r="L43" s="160" t="s">
        <v>946</v>
      </c>
      <c r="M43" s="19"/>
      <c r="N43" s="19"/>
      <c r="O43" s="19"/>
      <c r="P43" s="19"/>
      <c r="Q43" s="19"/>
      <c r="R43" s="19"/>
      <c r="S43" s="19"/>
    </row>
    <row r="44" spans="3:19" s="5" customFormat="1" ht="30" customHeight="1" thickBot="1" x14ac:dyDescent="0.3">
      <c r="C44" s="159" t="str">
        <f t="shared" ref="C44:C45" si="0">C15</f>
        <v>15 01 04</v>
      </c>
      <c r="D44" s="159" t="str">
        <f>E15</f>
        <v>Opakowania z metali</v>
      </c>
      <c r="E44" s="982">
        <f t="shared" ref="E44:E46" si="1">I15</f>
        <v>5</v>
      </c>
      <c r="F44" s="983"/>
      <c r="G44" s="984" t="s">
        <v>861</v>
      </c>
      <c r="H44" s="985"/>
      <c r="I44" s="983"/>
      <c r="J44" s="984" t="s">
        <v>957</v>
      </c>
      <c r="K44" s="983"/>
      <c r="L44" s="160" t="s">
        <v>946</v>
      </c>
      <c r="M44" s="19"/>
      <c r="N44" s="19"/>
      <c r="O44" s="19"/>
      <c r="P44" s="19"/>
      <c r="Q44" s="19"/>
      <c r="R44" s="19"/>
      <c r="S44" s="19"/>
    </row>
    <row r="45" spans="3:19" ht="45" customHeight="1" thickBot="1" x14ac:dyDescent="0.3">
      <c r="C45" s="154" t="str">
        <f t="shared" si="0"/>
        <v>15 01 06</v>
      </c>
      <c r="D45" s="154" t="str">
        <f>E16</f>
        <v xml:space="preserve">Zmieszane odpady opakowaniowe ( w części papier, szkło, tworzywa, metale, wielomateriałowe) </v>
      </c>
      <c r="E45" s="977">
        <f t="shared" si="1"/>
        <v>5</v>
      </c>
      <c r="F45" s="978"/>
      <c r="G45" s="977" t="s">
        <v>240</v>
      </c>
      <c r="H45" s="979"/>
      <c r="I45" s="978"/>
      <c r="J45" s="980"/>
      <c r="K45" s="981"/>
      <c r="L45" s="150"/>
      <c r="N45" s="181" t="s">
        <v>475</v>
      </c>
    </row>
    <row r="46" spans="3:19" s="5" customFormat="1" ht="31.5" customHeight="1" thickBot="1" x14ac:dyDescent="0.3">
      <c r="C46" s="159" t="str">
        <f>C17</f>
        <v>15 01 07</v>
      </c>
      <c r="D46" s="159" t="str">
        <f>E17</f>
        <v>Opakowania ze szkła</v>
      </c>
      <c r="E46" s="982">
        <f t="shared" si="1"/>
        <v>75</v>
      </c>
      <c r="F46" s="983"/>
      <c r="G46" s="984" t="s">
        <v>239</v>
      </c>
      <c r="H46" s="985"/>
      <c r="I46" s="983"/>
      <c r="J46" s="984" t="s">
        <v>947</v>
      </c>
      <c r="K46" s="983"/>
      <c r="L46" s="160" t="s">
        <v>948</v>
      </c>
      <c r="M46" s="19"/>
      <c r="N46" s="19"/>
      <c r="O46" s="19"/>
      <c r="P46" s="19"/>
      <c r="Q46" s="19"/>
      <c r="R46" s="19"/>
      <c r="S46" s="19"/>
    </row>
    <row r="47" spans="3:19" s="7" customFormat="1" ht="45" customHeight="1" thickBot="1" x14ac:dyDescent="0.3">
      <c r="C47" s="161" t="str">
        <f>C24</f>
        <v>17 01 01</v>
      </c>
      <c r="D47" s="161" t="str">
        <f>E24</f>
        <v xml:space="preserve"> Odpady betonu oraz gruz betonowy z rozbiórek i remontów</v>
      </c>
      <c r="E47" s="986">
        <f>I24</f>
        <v>20</v>
      </c>
      <c r="F47" s="987"/>
      <c r="G47" s="988" t="s">
        <v>239</v>
      </c>
      <c r="H47" s="989"/>
      <c r="I47" s="987"/>
      <c r="J47" s="988" t="s">
        <v>477</v>
      </c>
      <c r="K47" s="987"/>
      <c r="L47" s="162" t="s">
        <v>949</v>
      </c>
      <c r="M47" s="19"/>
      <c r="N47" s="19"/>
      <c r="O47" s="19"/>
      <c r="P47" s="19"/>
      <c r="Q47" s="19"/>
      <c r="R47" s="19"/>
      <c r="S47" s="19"/>
    </row>
    <row r="48" spans="3:19" s="7" customFormat="1" ht="30" customHeight="1" thickBot="1" x14ac:dyDescent="0.3">
      <c r="C48" s="161" t="str">
        <f>C25</f>
        <v>17 01 02</v>
      </c>
      <c r="D48" s="161" t="str">
        <f>E25</f>
        <v xml:space="preserve"> Gruz ceglany</v>
      </c>
      <c r="E48" s="986">
        <f>I25</f>
        <v>5</v>
      </c>
      <c r="F48" s="987"/>
      <c r="G48" s="988" t="s">
        <v>239</v>
      </c>
      <c r="H48" s="989"/>
      <c r="I48" s="987"/>
      <c r="J48" s="988" t="s">
        <v>477</v>
      </c>
      <c r="K48" s="987"/>
      <c r="L48" s="162" t="s">
        <v>949</v>
      </c>
      <c r="M48" s="19"/>
      <c r="N48" s="19"/>
      <c r="O48" s="19"/>
      <c r="P48" s="19"/>
      <c r="Q48" s="19"/>
      <c r="R48" s="19"/>
      <c r="S48" s="19"/>
    </row>
    <row r="49" spans="3:19" s="7" customFormat="1" ht="45" customHeight="1" thickBot="1" x14ac:dyDescent="0.3">
      <c r="C49" s="161" t="str">
        <f>C26</f>
        <v>17 01 03</v>
      </c>
      <c r="D49" s="161" t="str">
        <f>E26</f>
        <v xml:space="preserve"> Odpady innych materiałów ceramicznych i elementów wyposażenia</v>
      </c>
      <c r="E49" s="986">
        <f>I26</f>
        <v>20</v>
      </c>
      <c r="F49" s="987"/>
      <c r="G49" s="988" t="s">
        <v>239</v>
      </c>
      <c r="H49" s="989"/>
      <c r="I49" s="987"/>
      <c r="J49" s="988" t="s">
        <v>477</v>
      </c>
      <c r="K49" s="987"/>
      <c r="L49" s="162" t="s">
        <v>949</v>
      </c>
      <c r="M49" s="19"/>
      <c r="N49" s="19"/>
      <c r="O49" s="19"/>
      <c r="P49" s="19"/>
      <c r="Q49" s="19"/>
      <c r="R49" s="19"/>
      <c r="S49" s="19"/>
    </row>
    <row r="50" spans="3:19" s="7" customFormat="1" ht="45" customHeight="1" thickBot="1" x14ac:dyDescent="0.3">
      <c r="C50" s="161" t="str">
        <f>C27</f>
        <v>17 01 07</v>
      </c>
      <c r="D50" s="161" t="str">
        <f>E27</f>
        <v xml:space="preserve"> Zmieszane odpady z betonu, gruzu ceglanego, odpadowych materiałów ceramicznych i elementów wyposażenia inne niż wymienione w 17 01 06</v>
      </c>
      <c r="E50" s="986">
        <f>I27</f>
        <v>5</v>
      </c>
      <c r="F50" s="987"/>
      <c r="G50" s="988" t="s">
        <v>238</v>
      </c>
      <c r="H50" s="989"/>
      <c r="I50" s="987"/>
      <c r="J50" s="988" t="s">
        <v>477</v>
      </c>
      <c r="K50" s="987"/>
      <c r="L50" s="162" t="s">
        <v>949</v>
      </c>
      <c r="M50" s="19"/>
      <c r="N50" s="19"/>
      <c r="O50" s="19"/>
      <c r="P50" s="19"/>
      <c r="Q50" s="19"/>
      <c r="R50" s="19"/>
      <c r="S50" s="19"/>
    </row>
    <row r="51" spans="3:19" s="153" customFormat="1" ht="45" customHeight="1" thickBot="1" x14ac:dyDescent="0.3">
      <c r="C51" s="154" t="str">
        <f>C29</f>
        <v>20 01 36</v>
      </c>
      <c r="D51" s="154" t="str">
        <f t="shared" ref="D51" si="2">E29</f>
        <v>Zużyte urządzenia elektryczne i elektroniczne inne niż wymienione w 20 01 21, 20 01 23 i 20 01 35</v>
      </c>
      <c r="E51" s="977">
        <f t="shared" ref="E51" si="3">I29</f>
        <v>1.752</v>
      </c>
      <c r="F51" s="978"/>
      <c r="G51" s="977" t="s">
        <v>240</v>
      </c>
      <c r="H51" s="979"/>
      <c r="I51" s="978"/>
      <c r="J51" s="977"/>
      <c r="K51" s="978"/>
      <c r="L51" s="155"/>
      <c r="M51" s="182"/>
      <c r="N51" s="181" t="s">
        <v>475</v>
      </c>
      <c r="O51" s="182"/>
      <c r="P51" s="182"/>
      <c r="Q51" s="182"/>
      <c r="R51" s="182"/>
      <c r="S51" s="182"/>
    </row>
    <row r="52" spans="3:19" s="5" customFormat="1" ht="34.5" customHeight="1" thickBot="1" x14ac:dyDescent="0.3">
      <c r="C52" s="159" t="str">
        <f>C19</f>
        <v>20 01 02</v>
      </c>
      <c r="D52" s="159" t="str">
        <f>E19</f>
        <v>Szkło</v>
      </c>
      <c r="E52" s="982">
        <f>I19</f>
        <v>1</v>
      </c>
      <c r="F52" s="983"/>
      <c r="G52" s="984" t="s">
        <v>239</v>
      </c>
      <c r="H52" s="985"/>
      <c r="I52" s="983"/>
      <c r="J52" s="984" t="s">
        <v>947</v>
      </c>
      <c r="K52" s="983"/>
      <c r="L52" s="160" t="s">
        <v>948</v>
      </c>
      <c r="M52" s="19"/>
      <c r="N52" s="19"/>
      <c r="O52" s="19"/>
      <c r="P52" s="19"/>
      <c r="Q52" s="19"/>
      <c r="R52" s="19"/>
      <c r="S52" s="19"/>
    </row>
    <row r="53" spans="3:19" s="8" customFormat="1" ht="45" customHeight="1" thickBot="1" x14ac:dyDescent="0.3">
      <c r="C53" s="163" t="str">
        <f>C22</f>
        <v>20 03 01</v>
      </c>
      <c r="D53" s="163" t="str">
        <f>E22</f>
        <v>Niesegregowane (zmieszane) odpady komunalne</v>
      </c>
      <c r="E53" s="990">
        <f>I22*0.8</f>
        <v>1040</v>
      </c>
      <c r="F53" s="991"/>
      <c r="G53" s="992" t="s">
        <v>860</v>
      </c>
      <c r="H53" s="993"/>
      <c r="I53" s="991"/>
      <c r="J53" s="992" t="s">
        <v>950</v>
      </c>
      <c r="K53" s="991"/>
      <c r="L53" s="164" t="s">
        <v>951</v>
      </c>
      <c r="M53" s="19"/>
      <c r="N53" s="19"/>
      <c r="O53" s="19"/>
      <c r="P53" s="19"/>
      <c r="Q53" s="19"/>
      <c r="R53" s="19"/>
      <c r="S53" s="19"/>
    </row>
    <row r="54" spans="3:19" s="8" customFormat="1" ht="45" customHeight="1" thickBot="1" x14ac:dyDescent="0.3">
      <c r="C54" s="163" t="str">
        <f>C22</f>
        <v>20 03 01</v>
      </c>
      <c r="D54" s="163" t="str">
        <f>E22</f>
        <v>Niesegregowane (zmieszane) odpady komunalne</v>
      </c>
      <c r="E54" s="990">
        <f>I22-E53</f>
        <v>260</v>
      </c>
      <c r="F54" s="991"/>
      <c r="G54" s="992" t="s">
        <v>246</v>
      </c>
      <c r="H54" s="993"/>
      <c r="I54" s="991"/>
      <c r="J54" s="992" t="s">
        <v>952</v>
      </c>
      <c r="K54" s="991"/>
      <c r="L54" s="164" t="s">
        <v>956</v>
      </c>
      <c r="M54" s="19"/>
      <c r="N54" s="19"/>
      <c r="O54" s="19"/>
      <c r="P54" s="19"/>
      <c r="Q54" s="19"/>
      <c r="R54" s="19"/>
      <c r="S54" s="19"/>
    </row>
    <row r="55" spans="3:19" ht="45" customHeight="1" thickBot="1" x14ac:dyDescent="0.3">
      <c r="C55" s="149" t="str">
        <f>C30</f>
        <v>20 03 07</v>
      </c>
      <c r="D55" s="149" t="str">
        <f>E30</f>
        <v>Odpady wielkogabarytowe</v>
      </c>
      <c r="E55" s="994">
        <f>I30</f>
        <v>15</v>
      </c>
      <c r="F55" s="981"/>
      <c r="G55" s="980" t="s">
        <v>237</v>
      </c>
      <c r="H55" s="995"/>
      <c r="I55" s="981"/>
      <c r="J55" s="980" t="s">
        <v>950</v>
      </c>
      <c r="K55" s="981"/>
      <c r="L55" s="150" t="s">
        <v>951</v>
      </c>
    </row>
    <row r="56" spans="3:19" ht="45" customHeight="1" thickBot="1" x14ac:dyDescent="0.3">
      <c r="C56" s="149" t="str">
        <f>C31</f>
        <v>ex 20 03 99</v>
      </c>
      <c r="D56" s="149" t="str">
        <f>E31</f>
        <v>Odpady komunalne niewymienione w innych podgrupach - popioły</v>
      </c>
      <c r="E56" s="994">
        <f>I31</f>
        <v>400</v>
      </c>
      <c r="F56" s="981"/>
      <c r="G56" s="980" t="s">
        <v>238</v>
      </c>
      <c r="H56" s="995"/>
      <c r="I56" s="981"/>
      <c r="J56" s="996" t="s">
        <v>477</v>
      </c>
      <c r="K56" s="997"/>
      <c r="L56" s="165" t="s">
        <v>949</v>
      </c>
    </row>
    <row r="57" spans="3:19" ht="15.75" hidden="1" thickBot="1" x14ac:dyDescent="0.3">
      <c r="C57" s="119"/>
      <c r="D57" s="120"/>
      <c r="E57" s="933"/>
      <c r="F57" s="934"/>
      <c r="G57" s="933"/>
      <c r="H57" s="935"/>
      <c r="I57" s="934"/>
      <c r="J57" s="933"/>
      <c r="K57" s="934"/>
      <c r="L57" s="120"/>
    </row>
    <row r="58" spans="3:19" ht="15.75" hidden="1" thickBot="1" x14ac:dyDescent="0.3">
      <c r="C58" s="119"/>
      <c r="D58" s="120"/>
      <c r="E58" s="933"/>
      <c r="F58" s="934"/>
      <c r="G58" s="933"/>
      <c r="H58" s="935"/>
      <c r="I58" s="934"/>
      <c r="J58" s="933"/>
      <c r="K58" s="934"/>
      <c r="L58" s="120"/>
    </row>
    <row r="59" spans="3:19" ht="15.75" thickBot="1" x14ac:dyDescent="0.3">
      <c r="C59" s="119"/>
      <c r="D59" s="120"/>
      <c r="E59" s="933"/>
      <c r="F59" s="934"/>
      <c r="G59" s="933"/>
      <c r="H59" s="935"/>
      <c r="I59" s="934"/>
      <c r="J59" s="933"/>
      <c r="K59" s="934"/>
      <c r="L59" s="120"/>
    </row>
    <row r="60" spans="3:19" ht="15.75" thickBot="1" x14ac:dyDescent="0.3">
      <c r="C60" s="945" t="s">
        <v>7</v>
      </c>
      <c r="D60" s="947"/>
      <c r="E60" s="994">
        <f>SUM(E43:F58)-E51-E45</f>
        <v>1936</v>
      </c>
      <c r="F60" s="981"/>
      <c r="G60" s="998"/>
      <c r="H60" s="999"/>
      <c r="I60" s="999"/>
      <c r="J60" s="999"/>
      <c r="K60" s="999"/>
      <c r="L60" s="1000"/>
    </row>
    <row r="61" spans="3:19" ht="15.75" customHeight="1" thickBot="1" x14ac:dyDescent="0.3">
      <c r="C61" s="875" t="s">
        <v>338</v>
      </c>
      <c r="D61" s="876"/>
      <c r="E61" s="876"/>
      <c r="F61" s="876"/>
      <c r="G61" s="876"/>
      <c r="H61" s="876"/>
      <c r="I61" s="876"/>
      <c r="J61" s="876"/>
      <c r="K61" s="876"/>
      <c r="L61" s="877"/>
    </row>
    <row r="62" spans="3:19" ht="22.5" customHeight="1" x14ac:dyDescent="0.25">
      <c r="C62" s="113"/>
      <c r="D62" s="115"/>
      <c r="E62" s="951"/>
      <c r="F62" s="953"/>
      <c r="G62" s="969" t="s">
        <v>334</v>
      </c>
      <c r="H62" s="970"/>
      <c r="I62" s="971"/>
      <c r="J62" s="969" t="s">
        <v>336</v>
      </c>
      <c r="K62" s="971"/>
      <c r="L62" s="117"/>
    </row>
    <row r="63" spans="3:19" ht="45" customHeight="1" thickBot="1" x14ac:dyDescent="0.3">
      <c r="C63" s="114" t="s">
        <v>327</v>
      </c>
      <c r="D63" s="116" t="s">
        <v>328</v>
      </c>
      <c r="E63" s="974" t="s">
        <v>333</v>
      </c>
      <c r="F63" s="975"/>
      <c r="G63" s="972" t="s">
        <v>335</v>
      </c>
      <c r="H63" s="976"/>
      <c r="I63" s="973"/>
      <c r="J63" s="972"/>
      <c r="K63" s="973"/>
      <c r="L63" s="118" t="s">
        <v>337</v>
      </c>
    </row>
    <row r="64" spans="3:19" s="3" customFormat="1" ht="45" customHeight="1" thickBot="1" x14ac:dyDescent="0.3">
      <c r="C64" s="156" t="str">
        <f>C13</f>
        <v>15 01 01</v>
      </c>
      <c r="D64" s="157" t="str">
        <f>E13</f>
        <v>Opakowania z papieru i tektury</v>
      </c>
      <c r="E64" s="1001">
        <f>I13</f>
        <v>30</v>
      </c>
      <c r="F64" s="1002"/>
      <c r="G64" s="1003" t="s">
        <v>859</v>
      </c>
      <c r="H64" s="1004"/>
      <c r="I64" s="1005"/>
      <c r="J64" s="1003" t="s">
        <v>957</v>
      </c>
      <c r="K64" s="1005"/>
      <c r="L64" s="158" t="s">
        <v>946</v>
      </c>
      <c r="M64" s="19"/>
      <c r="N64" s="19"/>
      <c r="O64" s="19"/>
      <c r="P64" s="19"/>
      <c r="Q64" s="19"/>
      <c r="R64" s="19"/>
      <c r="S64" s="19"/>
    </row>
    <row r="65" spans="3:19" s="3" customFormat="1" ht="45" customHeight="1" thickBot="1" x14ac:dyDescent="0.3">
      <c r="C65" s="156" t="str">
        <f>C18</f>
        <v>20 01 01</v>
      </c>
      <c r="D65" s="156" t="str">
        <f>E18</f>
        <v>Papier i tektura</v>
      </c>
      <c r="E65" s="1001">
        <f>I18</f>
        <v>10</v>
      </c>
      <c r="F65" s="1002"/>
      <c r="G65" s="1003" t="s">
        <v>859</v>
      </c>
      <c r="H65" s="1004"/>
      <c r="I65" s="1005"/>
      <c r="J65" s="1003" t="s">
        <v>957</v>
      </c>
      <c r="K65" s="1005"/>
      <c r="L65" s="158" t="s">
        <v>946</v>
      </c>
      <c r="M65" s="19"/>
      <c r="N65" s="19"/>
      <c r="O65" s="19"/>
      <c r="P65" s="19"/>
      <c r="Q65" s="19"/>
      <c r="R65" s="19"/>
      <c r="S65" s="19"/>
    </row>
    <row r="66" spans="3:19" s="3" customFormat="1" ht="45" customHeight="1" thickBot="1" x14ac:dyDescent="0.3">
      <c r="C66" s="156" t="str">
        <f>C20</f>
        <v>20 01 08</v>
      </c>
      <c r="D66" s="156" t="str">
        <f>E20</f>
        <v>Odpady kuchenne ulegające biodegradacji</v>
      </c>
      <c r="E66" s="1001">
        <f>I20</f>
        <v>30</v>
      </c>
      <c r="F66" s="1002"/>
      <c r="G66" s="1003" t="s">
        <v>236</v>
      </c>
      <c r="H66" s="1004"/>
      <c r="I66" s="1005"/>
      <c r="J66" s="1003" t="s">
        <v>950</v>
      </c>
      <c r="K66" s="1005"/>
      <c r="L66" s="158" t="s">
        <v>951</v>
      </c>
      <c r="M66" s="19"/>
      <c r="N66" s="19"/>
      <c r="O66" s="19"/>
      <c r="P66" s="19"/>
      <c r="Q66" s="19"/>
      <c r="R66" s="19"/>
      <c r="S66" s="19"/>
    </row>
    <row r="67" spans="3:19" s="3" customFormat="1" ht="45" customHeight="1" thickBot="1" x14ac:dyDescent="0.3">
      <c r="C67" s="156" t="str">
        <f>C21</f>
        <v>20 02 01</v>
      </c>
      <c r="D67" s="156" t="str">
        <f>E21</f>
        <v>Odpady ulegające biodegradacji</v>
      </c>
      <c r="E67" s="1001">
        <f>I21</f>
        <v>100</v>
      </c>
      <c r="F67" s="1002"/>
      <c r="G67" s="1003" t="s">
        <v>236</v>
      </c>
      <c r="H67" s="1004"/>
      <c r="I67" s="1005"/>
      <c r="J67" s="1003" t="s">
        <v>950</v>
      </c>
      <c r="K67" s="1005"/>
      <c r="L67" s="158" t="s">
        <v>951</v>
      </c>
      <c r="M67" s="19"/>
      <c r="N67" s="19"/>
      <c r="O67" s="19"/>
      <c r="P67" s="19"/>
      <c r="Q67" s="19"/>
      <c r="R67" s="19"/>
      <c r="S67" s="19"/>
    </row>
    <row r="68" spans="3:19" s="3" customFormat="1" ht="45" customHeight="1" thickBot="1" x14ac:dyDescent="0.3">
      <c r="C68" s="156" t="str">
        <f>C28</f>
        <v>20 01 11</v>
      </c>
      <c r="D68" s="166" t="str">
        <f>E28</f>
        <v>Tekstylia</v>
      </c>
      <c r="E68" s="1001">
        <f>I28</f>
        <v>4</v>
      </c>
      <c r="F68" s="1002"/>
      <c r="G68" s="1003" t="s">
        <v>238</v>
      </c>
      <c r="H68" s="1004"/>
      <c r="I68" s="1005"/>
      <c r="J68" s="1003" t="s">
        <v>477</v>
      </c>
      <c r="K68" s="1005"/>
      <c r="L68" s="158" t="s">
        <v>949</v>
      </c>
      <c r="M68" s="19"/>
      <c r="N68" s="19"/>
      <c r="O68" s="19"/>
      <c r="P68" s="19"/>
      <c r="Q68" s="19"/>
      <c r="R68" s="19"/>
      <c r="S68" s="19"/>
    </row>
    <row r="69" spans="3:19" ht="45" customHeight="1" thickBot="1" x14ac:dyDescent="0.3">
      <c r="C69" s="156" t="str">
        <f>C23</f>
        <v>20 03 02</v>
      </c>
      <c r="D69" s="156" t="str">
        <f>E23</f>
        <v>Odpady z targowisk</v>
      </c>
      <c r="E69" s="1001">
        <f>I23</f>
        <v>50</v>
      </c>
      <c r="F69" s="1005"/>
      <c r="G69" s="1003" t="s">
        <v>860</v>
      </c>
      <c r="H69" s="1004"/>
      <c r="I69" s="1005"/>
      <c r="J69" s="1003" t="s">
        <v>950</v>
      </c>
      <c r="K69" s="1005"/>
      <c r="L69" s="158" t="s">
        <v>951</v>
      </c>
    </row>
    <row r="70" spans="3:19" ht="45" hidden="1" customHeight="1" thickBot="1" x14ac:dyDescent="0.3">
      <c r="C70" s="119"/>
      <c r="D70" s="120"/>
      <c r="E70" s="933"/>
      <c r="F70" s="934"/>
      <c r="G70" s="933"/>
      <c r="H70" s="935"/>
      <c r="I70" s="934"/>
      <c r="J70" s="933"/>
      <c r="K70" s="934"/>
      <c r="L70" s="120"/>
    </row>
    <row r="71" spans="3:19" ht="45" hidden="1" customHeight="1" thickBot="1" x14ac:dyDescent="0.3">
      <c r="C71" s="119"/>
      <c r="D71" s="120"/>
      <c r="E71" s="933"/>
      <c r="F71" s="934"/>
      <c r="G71" s="933"/>
      <c r="H71" s="935"/>
      <c r="I71" s="934"/>
      <c r="J71" s="933"/>
      <c r="K71" s="934"/>
      <c r="L71" s="120"/>
    </row>
    <row r="72" spans="3:19" ht="45" hidden="1" customHeight="1" thickBot="1" x14ac:dyDescent="0.3">
      <c r="C72" s="119"/>
      <c r="D72" s="120"/>
      <c r="E72" s="933"/>
      <c r="F72" s="934"/>
      <c r="G72" s="933"/>
      <c r="H72" s="935"/>
      <c r="I72" s="934"/>
      <c r="J72" s="933"/>
      <c r="K72" s="934"/>
      <c r="L72" s="120"/>
    </row>
    <row r="73" spans="3:19" ht="45" hidden="1" customHeight="1" thickBot="1" x14ac:dyDescent="0.3">
      <c r="C73" s="119"/>
      <c r="D73" s="120"/>
      <c r="E73" s="933"/>
      <c r="F73" s="934"/>
      <c r="G73" s="933"/>
      <c r="H73" s="935"/>
      <c r="I73" s="934"/>
      <c r="J73" s="933"/>
      <c r="K73" s="934"/>
      <c r="L73" s="120"/>
    </row>
    <row r="74" spans="3:19" ht="15.75" hidden="1" thickBot="1" x14ac:dyDescent="0.3">
      <c r="C74" s="119"/>
      <c r="D74" s="120"/>
      <c r="E74" s="933"/>
      <c r="F74" s="934"/>
      <c r="G74" s="933"/>
      <c r="H74" s="935"/>
      <c r="I74" s="934"/>
      <c r="J74" s="933"/>
      <c r="K74" s="934"/>
      <c r="L74" s="120"/>
    </row>
    <row r="75" spans="3:19" ht="15.75" hidden="1" thickBot="1" x14ac:dyDescent="0.3">
      <c r="C75" s="119"/>
      <c r="D75" s="120"/>
      <c r="E75" s="933"/>
      <c r="F75" s="934"/>
      <c r="G75" s="933"/>
      <c r="H75" s="935"/>
      <c r="I75" s="934"/>
      <c r="J75" s="933"/>
      <c r="K75" s="934"/>
      <c r="L75" s="120"/>
    </row>
    <row r="76" spans="3:19" ht="15.75" thickBot="1" x14ac:dyDescent="0.3">
      <c r="C76" s="119"/>
      <c r="D76" s="120"/>
      <c r="E76" s="933"/>
      <c r="F76" s="934"/>
      <c r="G76" s="933"/>
      <c r="H76" s="935"/>
      <c r="I76" s="934"/>
      <c r="J76" s="933"/>
      <c r="K76" s="934"/>
      <c r="L76" s="120"/>
    </row>
    <row r="77" spans="3:19" ht="15.75" thickBot="1" x14ac:dyDescent="0.3">
      <c r="C77" s="945" t="s">
        <v>7</v>
      </c>
      <c r="D77" s="947"/>
      <c r="E77" s="936">
        <f>SUM(E64:F75)</f>
        <v>224</v>
      </c>
      <c r="F77" s="1013"/>
      <c r="G77" s="998"/>
      <c r="H77" s="999"/>
      <c r="I77" s="999"/>
      <c r="J77" s="999"/>
      <c r="K77" s="999"/>
      <c r="L77" s="1000"/>
    </row>
    <row r="78" spans="3:19" ht="15.75" customHeight="1" thickBot="1" x14ac:dyDescent="0.3">
      <c r="C78" s="875" t="s">
        <v>339</v>
      </c>
      <c r="D78" s="876"/>
      <c r="E78" s="876"/>
      <c r="F78" s="876"/>
      <c r="G78" s="876"/>
      <c r="H78" s="876"/>
      <c r="I78" s="876"/>
      <c r="J78" s="876"/>
      <c r="K78" s="876"/>
      <c r="L78" s="876"/>
      <c r="M78" s="876"/>
      <c r="N78" s="876"/>
      <c r="O78" s="876"/>
      <c r="P78" s="877"/>
      <c r="Q78" s="1006"/>
      <c r="R78" s="1007"/>
    </row>
    <row r="79" spans="3:19" ht="15.75" thickBot="1" x14ac:dyDescent="0.3">
      <c r="C79" s="114" t="s">
        <v>340</v>
      </c>
      <c r="D79" s="1008">
        <v>1</v>
      </c>
      <c r="E79" s="1009"/>
      <c r="F79" s="1010"/>
      <c r="G79" s="121">
        <v>2</v>
      </c>
      <c r="H79" s="1008">
        <v>3</v>
      </c>
      <c r="I79" s="1010"/>
      <c r="J79" s="1008">
        <v>4</v>
      </c>
      <c r="K79" s="1009"/>
      <c r="L79" s="1009"/>
      <c r="M79" s="1010"/>
      <c r="N79" s="1011">
        <v>5</v>
      </c>
      <c r="O79" s="1012"/>
      <c r="P79" s="183">
        <v>6</v>
      </c>
      <c r="Q79" s="1006"/>
      <c r="R79" s="1007"/>
    </row>
    <row r="80" spans="3:19" ht="16.5" customHeight="1" x14ac:dyDescent="0.25">
      <c r="C80" s="1023"/>
      <c r="D80" s="969" t="s">
        <v>341</v>
      </c>
      <c r="E80" s="970"/>
      <c r="F80" s="971"/>
      <c r="G80" s="122" t="s">
        <v>342</v>
      </c>
      <c r="H80" s="969" t="s">
        <v>344</v>
      </c>
      <c r="I80" s="971"/>
      <c r="J80" s="969" t="s">
        <v>342</v>
      </c>
      <c r="K80" s="970"/>
      <c r="L80" s="970"/>
      <c r="M80" s="971"/>
      <c r="N80" s="1026" t="s">
        <v>342</v>
      </c>
      <c r="O80" s="1027"/>
      <c r="P80" s="1028" t="s">
        <v>515</v>
      </c>
      <c r="Q80" s="1006"/>
      <c r="R80" s="1007"/>
    </row>
    <row r="81" spans="3:19" ht="33.75" x14ac:dyDescent="0.25">
      <c r="C81" s="1024"/>
      <c r="D81" s="1014"/>
      <c r="E81" s="1015"/>
      <c r="F81" s="1016"/>
      <c r="G81" s="122" t="s">
        <v>343</v>
      </c>
      <c r="H81" s="1014"/>
      <c r="I81" s="1016"/>
      <c r="J81" s="1014" t="s">
        <v>345</v>
      </c>
      <c r="K81" s="1015"/>
      <c r="L81" s="1015"/>
      <c r="M81" s="1016"/>
      <c r="N81" s="1017" t="s">
        <v>516</v>
      </c>
      <c r="O81" s="1018"/>
      <c r="P81" s="1029"/>
      <c r="Q81" s="1006"/>
      <c r="R81" s="1007"/>
    </row>
    <row r="82" spans="3:19" ht="33.75" customHeight="1" x14ac:dyDescent="0.25">
      <c r="C82" s="1024"/>
      <c r="D82" s="1014"/>
      <c r="E82" s="1015"/>
      <c r="F82" s="1016"/>
      <c r="G82" s="123"/>
      <c r="H82" s="1014"/>
      <c r="I82" s="1016"/>
      <c r="J82" s="1014" t="s">
        <v>346</v>
      </c>
      <c r="K82" s="1015"/>
      <c r="L82" s="1015"/>
      <c r="M82" s="1016"/>
      <c r="N82" s="1019"/>
      <c r="O82" s="1020"/>
      <c r="P82" s="1029"/>
      <c r="Q82" s="1006"/>
      <c r="R82" s="1007"/>
    </row>
    <row r="83" spans="3:19" ht="15.75" thickBot="1" x14ac:dyDescent="0.3">
      <c r="C83" s="1025"/>
      <c r="D83" s="972"/>
      <c r="E83" s="976"/>
      <c r="F83" s="973"/>
      <c r="G83" s="124"/>
      <c r="H83" s="972"/>
      <c r="I83" s="973"/>
      <c r="J83" s="972" t="s">
        <v>8</v>
      </c>
      <c r="K83" s="976"/>
      <c r="L83" s="976"/>
      <c r="M83" s="973"/>
      <c r="N83" s="1021"/>
      <c r="O83" s="1022"/>
      <c r="P83" s="1030"/>
      <c r="Q83" s="1006"/>
      <c r="R83" s="1007"/>
    </row>
    <row r="84" spans="3:19" ht="33.75" customHeight="1" x14ac:dyDescent="0.25">
      <c r="C84" s="125" t="s">
        <v>347</v>
      </c>
      <c r="D84" s="1031"/>
      <c r="E84" s="1032"/>
      <c r="F84" s="1033"/>
      <c r="G84" s="1037">
        <v>0</v>
      </c>
      <c r="H84" s="1031"/>
      <c r="I84" s="1033"/>
      <c r="J84" s="1031"/>
      <c r="K84" s="1032"/>
      <c r="L84" s="1032"/>
      <c r="M84" s="1033"/>
      <c r="N84" s="1051"/>
      <c r="O84" s="1052"/>
      <c r="P84" s="1049"/>
      <c r="Q84" s="1006"/>
      <c r="R84" s="1007"/>
    </row>
    <row r="85" spans="3:19" ht="15.75" thickBot="1" x14ac:dyDescent="0.3">
      <c r="C85" s="126" t="s">
        <v>348</v>
      </c>
      <c r="D85" s="1034"/>
      <c r="E85" s="1035"/>
      <c r="F85" s="1036"/>
      <c r="G85" s="1038"/>
      <c r="H85" s="1034"/>
      <c r="I85" s="1036"/>
      <c r="J85" s="1034"/>
      <c r="K85" s="1035"/>
      <c r="L85" s="1035"/>
      <c r="M85" s="1036"/>
      <c r="N85" s="1053"/>
      <c r="O85" s="1054"/>
      <c r="P85" s="1050"/>
      <c r="Q85" s="1006"/>
      <c r="R85" s="1007"/>
    </row>
    <row r="86" spans="3:19" ht="33.75" customHeight="1" x14ac:dyDescent="0.25">
      <c r="C86" s="125" t="s">
        <v>347</v>
      </c>
      <c r="D86" s="1031"/>
      <c r="E86" s="1032"/>
      <c r="F86" s="1033"/>
      <c r="G86" s="1037">
        <v>0</v>
      </c>
      <c r="H86" s="1039"/>
      <c r="I86" s="1040"/>
      <c r="J86" s="1039"/>
      <c r="K86" s="1043"/>
      <c r="L86" s="1043"/>
      <c r="M86" s="1040"/>
      <c r="N86" s="1045"/>
      <c r="O86" s="1046"/>
      <c r="P86" s="1049"/>
      <c r="Q86" s="1006"/>
      <c r="R86" s="1007"/>
    </row>
    <row r="87" spans="3:19" ht="15.75" thickBot="1" x14ac:dyDescent="0.3">
      <c r="C87" s="126" t="s">
        <v>349</v>
      </c>
      <c r="D87" s="1034"/>
      <c r="E87" s="1035"/>
      <c r="F87" s="1036"/>
      <c r="G87" s="1038"/>
      <c r="H87" s="1041"/>
      <c r="I87" s="1042"/>
      <c r="J87" s="1041"/>
      <c r="K87" s="1044"/>
      <c r="L87" s="1044"/>
      <c r="M87" s="1042"/>
      <c r="N87" s="1047"/>
      <c r="O87" s="1048"/>
      <c r="P87" s="1050"/>
      <c r="Q87" s="1006"/>
      <c r="R87" s="1007"/>
    </row>
    <row r="88" spans="3:19" ht="22.5" customHeight="1" x14ac:dyDescent="0.25">
      <c r="C88" s="125" t="s">
        <v>350</v>
      </c>
      <c r="D88" s="1059">
        <f>I22</f>
        <v>1300</v>
      </c>
      <c r="E88" s="1060"/>
      <c r="F88" s="1061"/>
      <c r="G88" s="1065">
        <f>SUM(G84:G87)</f>
        <v>0</v>
      </c>
      <c r="H88" s="1059">
        <f>E54</f>
        <v>260</v>
      </c>
      <c r="I88" s="1067"/>
      <c r="J88" s="1059">
        <f>E53</f>
        <v>1040</v>
      </c>
      <c r="K88" s="1070"/>
      <c r="L88" s="1070"/>
      <c r="M88" s="1067"/>
      <c r="N88" s="1059">
        <v>0</v>
      </c>
      <c r="O88" s="1067"/>
      <c r="P88" s="1065">
        <v>0</v>
      </c>
      <c r="Q88" s="1006"/>
      <c r="R88" s="1007"/>
    </row>
    <row r="89" spans="3:19" ht="34.5" customHeight="1" thickBot="1" x14ac:dyDescent="0.3">
      <c r="C89" s="127" t="s">
        <v>351</v>
      </c>
      <c r="D89" s="1062"/>
      <c r="E89" s="1063"/>
      <c r="F89" s="1064"/>
      <c r="G89" s="1066"/>
      <c r="H89" s="1068"/>
      <c r="I89" s="1069"/>
      <c r="J89" s="1068"/>
      <c r="K89" s="1071"/>
      <c r="L89" s="1071"/>
      <c r="M89" s="1069"/>
      <c r="N89" s="1068"/>
      <c r="O89" s="1069"/>
      <c r="P89" s="1066"/>
      <c r="Q89" s="1006"/>
      <c r="R89" s="1007"/>
    </row>
    <row r="90" spans="3:19" ht="15.75" customHeight="1" thickBot="1" x14ac:dyDescent="0.3">
      <c r="C90" s="905" t="s">
        <v>352</v>
      </c>
      <c r="D90" s="906"/>
      <c r="E90" s="906"/>
      <c r="F90" s="906"/>
      <c r="G90" s="906"/>
      <c r="H90" s="906"/>
      <c r="I90" s="906"/>
      <c r="J90" s="906"/>
      <c r="K90" s="906"/>
      <c r="L90" s="906"/>
      <c r="M90" s="906"/>
      <c r="N90" s="906"/>
      <c r="O90" s="906"/>
      <c r="P90" s="907"/>
      <c r="Q90" s="1006"/>
      <c r="R90" s="1007"/>
    </row>
    <row r="91" spans="3:19" ht="22.5" customHeight="1" x14ac:dyDescent="0.25">
      <c r="C91" s="1055" t="s">
        <v>327</v>
      </c>
      <c r="D91" s="1056"/>
      <c r="E91" s="969" t="s">
        <v>328</v>
      </c>
      <c r="F91" s="970"/>
      <c r="G91" s="970"/>
      <c r="H91" s="970"/>
      <c r="I91" s="970"/>
      <c r="J91" s="970"/>
      <c r="K91" s="971"/>
      <c r="L91" s="969" t="s">
        <v>353</v>
      </c>
      <c r="M91" s="970"/>
      <c r="N91" s="970"/>
      <c r="O91" s="970"/>
      <c r="P91" s="971"/>
      <c r="Q91" s="1006"/>
      <c r="R91" s="1007"/>
    </row>
    <row r="92" spans="3:19" ht="15.75" customHeight="1" thickBot="1" x14ac:dyDescent="0.3">
      <c r="C92" s="1057"/>
      <c r="D92" s="1058"/>
      <c r="E92" s="972"/>
      <c r="F92" s="976"/>
      <c r="G92" s="976"/>
      <c r="H92" s="976"/>
      <c r="I92" s="976"/>
      <c r="J92" s="976"/>
      <c r="K92" s="973"/>
      <c r="L92" s="972" t="s">
        <v>354</v>
      </c>
      <c r="M92" s="976"/>
      <c r="N92" s="976"/>
      <c r="O92" s="976"/>
      <c r="P92" s="973"/>
      <c r="Q92" s="1006"/>
      <c r="R92" s="1007"/>
    </row>
    <row r="93" spans="3:19" s="5" customFormat="1" ht="15.75" thickBot="1" x14ac:dyDescent="0.3">
      <c r="C93" s="878" t="str">
        <f>C16</f>
        <v>15 01 06</v>
      </c>
      <c r="D93" s="879"/>
      <c r="E93" s="878" t="str">
        <f>E16</f>
        <v xml:space="preserve">Zmieszane odpady opakowaniowe ( w części papier, szkło, tworzywa, metale, wielomateriałowe) </v>
      </c>
      <c r="F93" s="892"/>
      <c r="G93" s="892"/>
      <c r="H93" s="892"/>
      <c r="I93" s="892"/>
      <c r="J93" s="892"/>
      <c r="K93" s="879"/>
      <c r="L93" s="1077">
        <f>I16</f>
        <v>5</v>
      </c>
      <c r="M93" s="1078"/>
      <c r="N93" s="1078"/>
      <c r="O93" s="1078"/>
      <c r="P93" s="1079"/>
      <c r="Q93" s="1006"/>
      <c r="R93" s="1007"/>
      <c r="S93" s="19"/>
    </row>
    <row r="94" spans="3:19" s="5" customFormat="1" ht="15.75" thickBot="1" x14ac:dyDescent="0.3">
      <c r="C94" s="878" t="str">
        <f>C29</f>
        <v>20 01 36</v>
      </c>
      <c r="D94" s="879"/>
      <c r="E94" s="878" t="str">
        <f>E29</f>
        <v>Zużyte urządzenia elektryczne i elektroniczne inne niż wymienione w 20 01 21, 20 01 23 i 20 01 35</v>
      </c>
      <c r="F94" s="892"/>
      <c r="G94" s="892"/>
      <c r="H94" s="892"/>
      <c r="I94" s="892"/>
      <c r="J94" s="892"/>
      <c r="K94" s="879"/>
      <c r="L94" s="1077">
        <f>I29</f>
        <v>1.752</v>
      </c>
      <c r="M94" s="1078"/>
      <c r="N94" s="1078"/>
      <c r="O94" s="1078"/>
      <c r="P94" s="1079"/>
      <c r="Q94" s="1006"/>
      <c r="R94" s="1007"/>
      <c r="S94" s="19"/>
    </row>
    <row r="95" spans="3:19" ht="15.75" thickBot="1" x14ac:dyDescent="0.3">
      <c r="C95" s="878"/>
      <c r="D95" s="879"/>
      <c r="E95" s="933"/>
      <c r="F95" s="935"/>
      <c r="G95" s="935"/>
      <c r="H95" s="935"/>
      <c r="I95" s="935"/>
      <c r="J95" s="935"/>
      <c r="K95" s="934"/>
      <c r="L95" s="1072"/>
      <c r="M95" s="1073"/>
      <c r="N95" s="1073"/>
      <c r="O95" s="1073"/>
      <c r="P95" s="1074"/>
      <c r="Q95" s="1006"/>
      <c r="R95" s="1007"/>
    </row>
    <row r="96" spans="3:19" ht="15.75" thickBot="1" x14ac:dyDescent="0.3">
      <c r="C96" s="945" t="s">
        <v>7</v>
      </c>
      <c r="D96" s="946"/>
      <c r="E96" s="946"/>
      <c r="F96" s="946"/>
      <c r="G96" s="946"/>
      <c r="H96" s="946"/>
      <c r="I96" s="946"/>
      <c r="J96" s="946"/>
      <c r="K96" s="947"/>
      <c r="L96" s="966">
        <f>SUM(L93:P94)</f>
        <v>6.7519999999999998</v>
      </c>
      <c r="M96" s="1073"/>
      <c r="N96" s="1073"/>
      <c r="O96" s="1073"/>
      <c r="P96" s="1074"/>
      <c r="Q96" s="1075"/>
      <c r="R96" s="1076"/>
    </row>
    <row r="97" spans="3:22" ht="53.25" customHeight="1" thickBot="1" x14ac:dyDescent="0.3">
      <c r="C97" s="1080" t="s">
        <v>478</v>
      </c>
      <c r="D97" s="1081"/>
      <c r="E97" s="1081"/>
      <c r="F97" s="1081"/>
      <c r="G97" s="1081"/>
      <c r="H97" s="1081"/>
      <c r="I97" s="1081"/>
      <c r="J97" s="1081"/>
      <c r="K97" s="1081"/>
      <c r="L97" s="1081"/>
      <c r="M97" s="1081"/>
      <c r="N97" s="1081"/>
      <c r="O97" s="1081"/>
      <c r="P97" s="1081"/>
      <c r="Q97" s="1081"/>
      <c r="R97" s="1082"/>
    </row>
    <row r="98" spans="3:22" ht="25.5" customHeight="1" thickBot="1" x14ac:dyDescent="0.3">
      <c r="C98" s="1083" t="s">
        <v>479</v>
      </c>
      <c r="D98" s="1084"/>
      <c r="E98" s="1084"/>
      <c r="F98" s="1084"/>
      <c r="G98" s="1084"/>
      <c r="H98" s="1084"/>
      <c r="I98" s="1084"/>
      <c r="J98" s="1084"/>
      <c r="K98" s="1084"/>
      <c r="L98" s="1084"/>
      <c r="M98" s="1084"/>
      <c r="N98" s="1084"/>
      <c r="O98" s="1084"/>
      <c r="P98" s="1084"/>
      <c r="Q98" s="1084"/>
      <c r="R98" s="1085"/>
    </row>
    <row r="99" spans="3:22" ht="24" customHeight="1" x14ac:dyDescent="0.25">
      <c r="C99" s="1086" t="s">
        <v>355</v>
      </c>
      <c r="D99" s="1087"/>
      <c r="E99" s="1088"/>
      <c r="F99" s="1095"/>
      <c r="G99" s="1096"/>
      <c r="H99" s="1097"/>
      <c r="I99" s="1086" t="s">
        <v>357</v>
      </c>
      <c r="J99" s="1087"/>
      <c r="K99" s="1087"/>
      <c r="L99" s="1087"/>
      <c r="M99" s="1087"/>
      <c r="N99" s="1087"/>
      <c r="O99" s="1087"/>
      <c r="P99" s="1087"/>
      <c r="Q99" s="1088"/>
      <c r="R99" s="184"/>
    </row>
    <row r="100" spans="3:22" ht="15.75" customHeight="1" thickBot="1" x14ac:dyDescent="0.3">
      <c r="C100" s="1089"/>
      <c r="D100" s="1090"/>
      <c r="E100" s="1091"/>
      <c r="F100" s="1098"/>
      <c r="G100" s="1099"/>
      <c r="H100" s="1100"/>
      <c r="I100" s="1092" t="s">
        <v>358</v>
      </c>
      <c r="J100" s="1093"/>
      <c r="K100" s="1093"/>
      <c r="L100" s="1093"/>
      <c r="M100" s="1093"/>
      <c r="N100" s="1093"/>
      <c r="O100" s="1093"/>
      <c r="P100" s="1093"/>
      <c r="Q100" s="1094"/>
      <c r="R100" s="185"/>
    </row>
    <row r="101" spans="3:22" ht="33.75" customHeight="1" thickBot="1" x14ac:dyDescent="0.3">
      <c r="C101" s="1089"/>
      <c r="D101" s="1090"/>
      <c r="E101" s="1091"/>
      <c r="F101" s="1101" t="s">
        <v>356</v>
      </c>
      <c r="G101" s="1102"/>
      <c r="H101" s="1103"/>
      <c r="I101" s="1104" t="s">
        <v>360</v>
      </c>
      <c r="J101" s="1105"/>
      <c r="K101" s="1105"/>
      <c r="L101" s="1105"/>
      <c r="M101" s="1105"/>
      <c r="N101" s="1106"/>
      <c r="O101" s="1107"/>
      <c r="P101" s="1108"/>
      <c r="Q101" s="1109"/>
      <c r="R101" s="196" t="s">
        <v>359</v>
      </c>
    </row>
    <row r="102" spans="3:22" ht="21" customHeight="1" x14ac:dyDescent="0.25">
      <c r="C102" s="1089"/>
      <c r="D102" s="1090"/>
      <c r="E102" s="1091"/>
      <c r="F102" s="1110"/>
      <c r="G102" s="1111"/>
      <c r="H102" s="1112"/>
      <c r="I102" s="1113" t="s">
        <v>362</v>
      </c>
      <c r="J102" s="1114"/>
      <c r="K102" s="1113" t="s">
        <v>362</v>
      </c>
      <c r="L102" s="1114"/>
      <c r="M102" s="1115"/>
      <c r="N102" s="1116"/>
      <c r="O102" s="1117" t="s">
        <v>361</v>
      </c>
      <c r="P102" s="1118"/>
      <c r="Q102" s="1119"/>
      <c r="R102" s="192"/>
    </row>
    <row r="103" spans="3:22" x14ac:dyDescent="0.25">
      <c r="C103" s="1089"/>
      <c r="D103" s="1090"/>
      <c r="E103" s="1091"/>
      <c r="F103" s="1110"/>
      <c r="G103" s="1111"/>
      <c r="H103" s="1112"/>
      <c r="I103" s="1120" t="s">
        <v>363</v>
      </c>
      <c r="J103" s="1121"/>
      <c r="K103" s="1120" t="s">
        <v>365</v>
      </c>
      <c r="L103" s="1121"/>
      <c r="M103" s="1122" t="s">
        <v>366</v>
      </c>
      <c r="N103" s="1123"/>
      <c r="O103" s="1019"/>
      <c r="P103" s="1124"/>
      <c r="Q103" s="1020"/>
      <c r="R103" s="192"/>
    </row>
    <row r="104" spans="3:22" ht="30" customHeight="1" thickBot="1" x14ac:dyDescent="0.3">
      <c r="C104" s="1092"/>
      <c r="D104" s="1093"/>
      <c r="E104" s="1094"/>
      <c r="F104" s="1125"/>
      <c r="G104" s="1126"/>
      <c r="H104" s="1127"/>
      <c r="I104" s="1128" t="s">
        <v>931</v>
      </c>
      <c r="J104" s="1129"/>
      <c r="K104" s="1130" t="s">
        <v>932</v>
      </c>
      <c r="L104" s="1131"/>
      <c r="M104" s="1132"/>
      <c r="N104" s="1133"/>
      <c r="O104" s="1021"/>
      <c r="P104" s="1134"/>
      <c r="Q104" s="1022"/>
      <c r="R104" s="193"/>
    </row>
    <row r="105" spans="3:22" ht="21.75" thickBot="1" x14ac:dyDescent="0.3">
      <c r="C105" s="1135" t="str">
        <f>J43</f>
        <v xml:space="preserve">Sortownia Toruń 2 </v>
      </c>
      <c r="D105" s="1136"/>
      <c r="E105" s="1137"/>
      <c r="F105" s="1138" t="s">
        <v>127</v>
      </c>
      <c r="G105" s="1139"/>
      <c r="H105" s="1013"/>
      <c r="I105" s="936">
        <f>(E43+E44+E64+E65)*1%</f>
        <v>1.35</v>
      </c>
      <c r="J105" s="1013"/>
      <c r="K105" s="936">
        <f>(E43+E44+E64+E65)*5%</f>
        <v>6.75</v>
      </c>
      <c r="L105" s="1013"/>
      <c r="M105" s="1140">
        <f>I105+K105</f>
        <v>8.1</v>
      </c>
      <c r="N105" s="1141"/>
      <c r="O105" s="1140">
        <f>(E43+E44+E64+E65)*2%</f>
        <v>2.7</v>
      </c>
      <c r="P105" s="1145"/>
      <c r="Q105" s="1141"/>
      <c r="R105" s="194" t="s">
        <v>477</v>
      </c>
      <c r="T105" s="5" t="s">
        <v>484</v>
      </c>
    </row>
    <row r="106" spans="3:22" ht="15.75" thickBot="1" x14ac:dyDescent="0.3">
      <c r="C106" s="933"/>
      <c r="D106" s="935"/>
      <c r="E106" s="934"/>
      <c r="F106" s="933"/>
      <c r="G106" s="935"/>
      <c r="H106" s="934"/>
      <c r="I106" s="933"/>
      <c r="J106" s="934"/>
      <c r="K106" s="933"/>
      <c r="L106" s="934"/>
      <c r="M106" s="1142"/>
      <c r="N106" s="1143"/>
      <c r="O106" s="1142"/>
      <c r="P106" s="1144"/>
      <c r="Q106" s="1143"/>
      <c r="R106" s="194"/>
      <c r="T106" s="870" t="s">
        <v>930</v>
      </c>
      <c r="U106" s="870"/>
      <c r="V106" s="870"/>
    </row>
    <row r="107" spans="3:22" ht="15.75" thickBot="1" x14ac:dyDescent="0.3">
      <c r="C107" s="1146" t="s">
        <v>7</v>
      </c>
      <c r="D107" s="1147"/>
      <c r="E107" s="1148"/>
      <c r="F107" s="933"/>
      <c r="G107" s="935"/>
      <c r="H107" s="934"/>
      <c r="I107" s="936">
        <f>SUM(I105:J106)</f>
        <v>1.35</v>
      </c>
      <c r="J107" s="1013"/>
      <c r="K107" s="936">
        <f>SUM(K105:L106)</f>
        <v>6.75</v>
      </c>
      <c r="L107" s="1013"/>
      <c r="M107" s="1140">
        <f>SUM(M105:N106)</f>
        <v>8.1</v>
      </c>
      <c r="N107" s="1141"/>
      <c r="O107" s="1140">
        <f>SUM(O105:Q106)</f>
        <v>2.7</v>
      </c>
      <c r="P107" s="1145"/>
      <c r="Q107" s="1141"/>
      <c r="R107" s="195"/>
      <c r="T107" s="870"/>
      <c r="U107" s="870"/>
      <c r="V107" s="870"/>
    </row>
    <row r="108" spans="3:22" ht="25.5" customHeight="1" thickBot="1" x14ac:dyDescent="0.3">
      <c r="C108" s="1083" t="s">
        <v>367</v>
      </c>
      <c r="D108" s="1084"/>
      <c r="E108" s="1084"/>
      <c r="F108" s="1084"/>
      <c r="G108" s="1084"/>
      <c r="H108" s="1084"/>
      <c r="I108" s="1084"/>
      <c r="J108" s="1084"/>
      <c r="K108" s="1084"/>
      <c r="L108" s="1084"/>
      <c r="M108" s="1084"/>
      <c r="N108" s="1084"/>
      <c r="O108" s="1084"/>
      <c r="P108" s="1084"/>
      <c r="Q108" s="1084"/>
      <c r="R108" s="1085"/>
    </row>
    <row r="109" spans="3:22" ht="80.25" customHeight="1" x14ac:dyDescent="0.25">
      <c r="C109" s="1086" t="s">
        <v>368</v>
      </c>
      <c r="D109" s="1087"/>
      <c r="E109" s="1088"/>
      <c r="F109" s="1095"/>
      <c r="G109" s="1096"/>
      <c r="H109" s="1097"/>
      <c r="I109" s="1086" t="s">
        <v>370</v>
      </c>
      <c r="J109" s="1087"/>
      <c r="K109" s="1087"/>
      <c r="L109" s="1087"/>
      <c r="M109" s="1087"/>
      <c r="N109" s="1087"/>
      <c r="O109" s="1087"/>
      <c r="P109" s="1087"/>
      <c r="Q109" s="1088"/>
      <c r="R109" s="184"/>
    </row>
    <row r="110" spans="3:22" ht="18.75" customHeight="1" thickBot="1" x14ac:dyDescent="0.3">
      <c r="C110" s="1089" t="s">
        <v>369</v>
      </c>
      <c r="D110" s="1090"/>
      <c r="E110" s="1091"/>
      <c r="F110" s="1098"/>
      <c r="G110" s="1099"/>
      <c r="H110" s="1100"/>
      <c r="I110" s="1092" t="s">
        <v>358</v>
      </c>
      <c r="J110" s="1093"/>
      <c r="K110" s="1093"/>
      <c r="L110" s="1093"/>
      <c r="M110" s="1093"/>
      <c r="N110" s="1093"/>
      <c r="O110" s="1093"/>
      <c r="P110" s="1093"/>
      <c r="Q110" s="1094"/>
      <c r="R110" s="186" t="s">
        <v>359</v>
      </c>
    </row>
    <row r="111" spans="3:22" ht="22.5" customHeight="1" x14ac:dyDescent="0.25">
      <c r="C111" s="1110"/>
      <c r="D111" s="1111"/>
      <c r="E111" s="1112"/>
      <c r="F111" s="1101" t="s">
        <v>356</v>
      </c>
      <c r="G111" s="1102"/>
      <c r="H111" s="1103"/>
      <c r="I111" s="1152" t="s">
        <v>362</v>
      </c>
      <c r="J111" s="1153"/>
      <c r="K111" s="1086" t="s">
        <v>481</v>
      </c>
      <c r="L111" s="1088"/>
      <c r="M111" s="1154"/>
      <c r="N111" s="1155"/>
      <c r="O111" s="1156"/>
      <c r="P111" s="1157"/>
      <c r="Q111" s="1158"/>
      <c r="R111" s="187"/>
    </row>
    <row r="112" spans="3:22" ht="45" customHeight="1" x14ac:dyDescent="0.25">
      <c r="C112" s="1110"/>
      <c r="D112" s="1111"/>
      <c r="E112" s="1112"/>
      <c r="F112" s="1110"/>
      <c r="G112" s="1111"/>
      <c r="H112" s="1112"/>
      <c r="I112" s="1089" t="s">
        <v>363</v>
      </c>
      <c r="J112" s="1091"/>
      <c r="K112" s="1089"/>
      <c r="L112" s="1091"/>
      <c r="M112" s="1159" t="s">
        <v>517</v>
      </c>
      <c r="N112" s="1160"/>
      <c r="O112" s="1149" t="s">
        <v>366</v>
      </c>
      <c r="P112" s="1150"/>
      <c r="Q112" s="1151"/>
      <c r="R112" s="192"/>
    </row>
    <row r="113" spans="3:22" ht="42.75" customHeight="1" thickBot="1" x14ac:dyDescent="0.3">
      <c r="C113" s="1125"/>
      <c r="D113" s="1126"/>
      <c r="E113" s="1127"/>
      <c r="F113" s="1125"/>
      <c r="G113" s="1126"/>
      <c r="H113" s="1127"/>
      <c r="I113" s="1092" t="s">
        <v>480</v>
      </c>
      <c r="J113" s="1094"/>
      <c r="K113" s="1092"/>
      <c r="L113" s="1094"/>
      <c r="M113" s="1021"/>
      <c r="N113" s="1022"/>
      <c r="O113" s="1021"/>
      <c r="P113" s="1134"/>
      <c r="Q113" s="1022"/>
      <c r="R113" s="193"/>
    </row>
    <row r="114" spans="3:22" ht="26.25" customHeight="1" thickBot="1" x14ac:dyDescent="0.3">
      <c r="C114" s="933" t="str">
        <f>J53</f>
        <v>MBP Toruń 1</v>
      </c>
      <c r="D114" s="935"/>
      <c r="E114" s="934"/>
      <c r="F114" s="1138">
        <v>190599</v>
      </c>
      <c r="G114" s="1139"/>
      <c r="H114" s="1013"/>
      <c r="I114" s="936">
        <v>300</v>
      </c>
      <c r="J114" s="1013"/>
      <c r="K114" s="936">
        <v>10</v>
      </c>
      <c r="L114" s="1013"/>
      <c r="M114" s="1140">
        <v>0</v>
      </c>
      <c r="N114" s="1141"/>
      <c r="O114" s="1140">
        <f>I114+M114</f>
        <v>300</v>
      </c>
      <c r="P114" s="1145"/>
      <c r="Q114" s="1141"/>
      <c r="R114" s="194" t="str">
        <f>J56</f>
        <v>Składowisko w Lasku 4</v>
      </c>
      <c r="T114" s="5" t="s">
        <v>483</v>
      </c>
    </row>
    <row r="115" spans="3:22" ht="21.75" thickBot="1" x14ac:dyDescent="0.3">
      <c r="C115" s="933" t="str">
        <f>C114</f>
        <v>MBP Toruń 1</v>
      </c>
      <c r="D115" s="935"/>
      <c r="E115" s="934"/>
      <c r="F115" s="1138">
        <v>191212</v>
      </c>
      <c r="G115" s="1139"/>
      <c r="H115" s="1013"/>
      <c r="I115" s="936">
        <v>0</v>
      </c>
      <c r="J115" s="1013"/>
      <c r="K115" s="936">
        <v>0</v>
      </c>
      <c r="L115" s="1013"/>
      <c r="M115" s="1140">
        <v>300</v>
      </c>
      <c r="N115" s="1141"/>
      <c r="O115" s="1140">
        <f t="shared" ref="O115:O116" si="4">I115+M115</f>
        <v>300</v>
      </c>
      <c r="P115" s="1145"/>
      <c r="Q115" s="1141"/>
      <c r="R115" s="194" t="str">
        <f>R114</f>
        <v>Składowisko w Lasku 4</v>
      </c>
    </row>
    <row r="116" spans="3:22" ht="15.75" thickBot="1" x14ac:dyDescent="0.3">
      <c r="C116" s="933"/>
      <c r="D116" s="935"/>
      <c r="E116" s="934"/>
      <c r="F116" s="1138"/>
      <c r="G116" s="1139"/>
      <c r="H116" s="1013"/>
      <c r="I116" s="936"/>
      <c r="J116" s="1013"/>
      <c r="K116" s="936"/>
      <c r="L116" s="1013"/>
      <c r="M116" s="1140"/>
      <c r="N116" s="1141"/>
      <c r="O116" s="1140">
        <f t="shared" si="4"/>
        <v>0</v>
      </c>
      <c r="P116" s="1145"/>
      <c r="Q116" s="1141"/>
      <c r="R116" s="194"/>
    </row>
    <row r="117" spans="3:22" ht="15.75" thickBot="1" x14ac:dyDescent="0.3">
      <c r="C117" s="1146" t="s">
        <v>7</v>
      </c>
      <c r="D117" s="1147"/>
      <c r="E117" s="1148"/>
      <c r="F117" s="1138"/>
      <c r="G117" s="1139"/>
      <c r="H117" s="1013"/>
      <c r="I117" s="936">
        <f>SUM(I114:J116)</f>
        <v>300</v>
      </c>
      <c r="J117" s="1013"/>
      <c r="K117" s="936">
        <f t="shared" ref="K117" si="5">SUM(K114:L116)</f>
        <v>10</v>
      </c>
      <c r="L117" s="1013"/>
      <c r="M117" s="1140">
        <f t="shared" ref="M117" si="6">SUM(M114:N116)</f>
        <v>300</v>
      </c>
      <c r="N117" s="1141"/>
      <c r="O117" s="1140">
        <f>SUM(O114:Q116)</f>
        <v>600</v>
      </c>
      <c r="P117" s="1145"/>
      <c r="Q117" s="1141"/>
      <c r="R117" s="195"/>
    </row>
    <row r="118" spans="3:22" ht="36" customHeight="1" x14ac:dyDescent="0.25">
      <c r="C118" s="1174" t="s">
        <v>371</v>
      </c>
      <c r="D118" s="1175"/>
      <c r="E118" s="1175"/>
      <c r="F118" s="1175"/>
      <c r="G118" s="1175"/>
      <c r="H118" s="1175"/>
      <c r="I118" s="1175"/>
      <c r="J118" s="1175"/>
      <c r="K118" s="1175"/>
      <c r="L118" s="1176"/>
    </row>
    <row r="119" spans="3:22" ht="24" customHeight="1" thickBot="1" x14ac:dyDescent="0.3">
      <c r="C119" s="1177" t="s">
        <v>372</v>
      </c>
      <c r="D119" s="1178"/>
      <c r="E119" s="1178"/>
      <c r="F119" s="1178"/>
      <c r="G119" s="1178"/>
      <c r="H119" s="1178"/>
      <c r="I119" s="1178"/>
      <c r="J119" s="1178"/>
      <c r="K119" s="1178"/>
      <c r="L119" s="1179"/>
    </row>
    <row r="120" spans="3:22" ht="158.25" customHeight="1" x14ac:dyDescent="0.25">
      <c r="C120" s="1080" t="s">
        <v>485</v>
      </c>
      <c r="D120" s="1081"/>
      <c r="E120" s="1081"/>
      <c r="F120" s="1081"/>
      <c r="G120" s="1081"/>
      <c r="H120" s="1081"/>
      <c r="I120" s="1081"/>
      <c r="J120" s="1081"/>
      <c r="K120" s="1081"/>
      <c r="L120" s="1082"/>
      <c r="N120" s="869" t="s">
        <v>513</v>
      </c>
      <c r="O120" s="869"/>
      <c r="P120" s="869"/>
      <c r="Q120" s="869"/>
      <c r="R120" s="869"/>
      <c r="S120" s="869"/>
      <c r="T120" s="869"/>
      <c r="U120" s="869"/>
      <c r="V120" s="869"/>
    </row>
    <row r="121" spans="3:22" ht="15.75" customHeight="1" thickBot="1" x14ac:dyDescent="0.3">
      <c r="C121" s="1180" t="s">
        <v>373</v>
      </c>
      <c r="D121" s="1181"/>
      <c r="E121" s="1181"/>
      <c r="F121" s="1181"/>
      <c r="G121" s="1181"/>
      <c r="H121" s="1181"/>
      <c r="I121" s="1181"/>
      <c r="J121" s="1181"/>
      <c r="K121" s="1181"/>
      <c r="L121" s="1182"/>
    </row>
    <row r="122" spans="3:22" ht="24" customHeight="1" x14ac:dyDescent="0.25">
      <c r="C122" s="132"/>
      <c r="D122" s="951"/>
      <c r="E122" s="952"/>
      <c r="F122" s="953"/>
      <c r="G122" s="1183" t="s">
        <v>488</v>
      </c>
      <c r="H122" s="1184"/>
      <c r="I122" s="1184"/>
      <c r="J122" s="1185"/>
      <c r="K122" s="1189" t="s">
        <v>377</v>
      </c>
      <c r="L122" s="1190"/>
    </row>
    <row r="123" spans="3:22" ht="37.5" customHeight="1" thickBot="1" x14ac:dyDescent="0.3">
      <c r="C123" s="128" t="s">
        <v>374</v>
      </c>
      <c r="D123" s="1191" t="s">
        <v>375</v>
      </c>
      <c r="E123" s="1192"/>
      <c r="F123" s="1193"/>
      <c r="G123" s="1186"/>
      <c r="H123" s="1187"/>
      <c r="I123" s="1187"/>
      <c r="J123" s="1188"/>
      <c r="K123" s="1089" t="s">
        <v>378</v>
      </c>
      <c r="L123" s="1091"/>
      <c r="M123" s="19" t="s">
        <v>487</v>
      </c>
    </row>
    <row r="124" spans="3:22" s="5" customFormat="1" ht="37.5" customHeight="1" thickBot="1" x14ac:dyDescent="0.3">
      <c r="C124" s="170" t="str">
        <f>C43</f>
        <v>15 01 02</v>
      </c>
      <c r="D124" s="1161" t="str">
        <f>D43</f>
        <v>Opakowania z tworzyw sztucznych</v>
      </c>
      <c r="E124" s="1162"/>
      <c r="F124" s="1163"/>
      <c r="G124" s="1164">
        <f>E43</f>
        <v>90</v>
      </c>
      <c r="H124" s="1165"/>
      <c r="I124" s="1165"/>
      <c r="J124" s="1166"/>
      <c r="K124" s="1164">
        <f>G124-O107</f>
        <v>87.3</v>
      </c>
      <c r="L124" s="1167"/>
      <c r="M124" s="189" t="str">
        <f>J43</f>
        <v xml:space="preserve">Sortownia Toruń 2 </v>
      </c>
      <c r="N124" s="871" t="s">
        <v>486</v>
      </c>
      <c r="O124" s="871"/>
      <c r="P124" s="871"/>
      <c r="Q124" s="871"/>
      <c r="R124" s="871"/>
      <c r="S124" s="871"/>
      <c r="T124" s="871"/>
      <c r="U124" s="871"/>
      <c r="V124" s="411"/>
    </row>
    <row r="125" spans="3:22" s="5" customFormat="1" ht="37.5" customHeight="1" thickBot="1" x14ac:dyDescent="0.3">
      <c r="C125" s="167" t="str">
        <f>C44</f>
        <v>15 01 04</v>
      </c>
      <c r="D125" s="1168" t="str">
        <f>D44</f>
        <v>Opakowania z metali</v>
      </c>
      <c r="E125" s="1169"/>
      <c r="F125" s="1170">
        <f>F44</f>
        <v>0</v>
      </c>
      <c r="G125" s="1171">
        <f>E44</f>
        <v>5</v>
      </c>
      <c r="H125" s="1172"/>
      <c r="I125" s="1172"/>
      <c r="J125" s="1173"/>
      <c r="K125" s="1171">
        <f>G125</f>
        <v>5</v>
      </c>
      <c r="L125" s="1173"/>
      <c r="M125" s="189" t="str">
        <f>J44</f>
        <v xml:space="preserve">Sortownia Toruń 2 </v>
      </c>
      <c r="N125" s="19"/>
      <c r="O125" s="19"/>
      <c r="P125" s="19"/>
      <c r="Q125" s="19"/>
      <c r="R125" s="19"/>
      <c r="S125" s="19"/>
    </row>
    <row r="126" spans="3:22" s="5" customFormat="1" ht="37.5" customHeight="1" thickBot="1" x14ac:dyDescent="0.3">
      <c r="C126" s="167" t="str">
        <f>C46</f>
        <v>15 01 07</v>
      </c>
      <c r="D126" s="1168" t="str">
        <f>D46</f>
        <v>Opakowania ze szkła</v>
      </c>
      <c r="E126" s="1169"/>
      <c r="F126" s="1170">
        <f>F45</f>
        <v>0</v>
      </c>
      <c r="G126" s="883">
        <f>E46</f>
        <v>75</v>
      </c>
      <c r="H126" s="884"/>
      <c r="I126" s="884"/>
      <c r="J126" s="885"/>
      <c r="K126" s="883">
        <f>G126</f>
        <v>75</v>
      </c>
      <c r="L126" s="885"/>
      <c r="M126" s="189" t="str">
        <f>J46</f>
        <v>Punkt skupu Toruń 3</v>
      </c>
      <c r="N126" s="19"/>
      <c r="O126" s="19"/>
      <c r="P126" s="19"/>
      <c r="Q126" s="19"/>
      <c r="R126" s="19"/>
      <c r="S126" s="19"/>
    </row>
    <row r="127" spans="3:22" s="5" customFormat="1" ht="37.5" customHeight="1" thickBot="1" x14ac:dyDescent="0.3">
      <c r="C127" s="167" t="str">
        <f>C52</f>
        <v>20 01 02</v>
      </c>
      <c r="D127" s="1168" t="str">
        <f>D52</f>
        <v>Szkło</v>
      </c>
      <c r="E127" s="1169"/>
      <c r="F127" s="1170">
        <f>F52</f>
        <v>0</v>
      </c>
      <c r="G127" s="883">
        <f>E52</f>
        <v>1</v>
      </c>
      <c r="H127" s="884"/>
      <c r="I127" s="884"/>
      <c r="J127" s="885"/>
      <c r="K127" s="883">
        <f>G127</f>
        <v>1</v>
      </c>
      <c r="L127" s="885"/>
      <c r="M127" s="189" t="str">
        <f>J52</f>
        <v>Punkt skupu Toruń 3</v>
      </c>
      <c r="N127" s="19"/>
      <c r="O127" s="19"/>
      <c r="P127" s="19"/>
      <c r="Q127" s="19"/>
      <c r="R127" s="19"/>
      <c r="S127" s="19"/>
    </row>
    <row r="128" spans="3:22" s="3" customFormat="1" ht="37.5" customHeight="1" thickBot="1" x14ac:dyDescent="0.3">
      <c r="C128" s="168" t="str">
        <f>C64</f>
        <v>15 01 01</v>
      </c>
      <c r="D128" s="1194" t="str">
        <f>D64</f>
        <v>Opakowania z papieru i tektury</v>
      </c>
      <c r="E128" s="1195"/>
      <c r="F128" s="1196">
        <f>F64</f>
        <v>0</v>
      </c>
      <c r="G128" s="889">
        <f>E64</f>
        <v>30</v>
      </c>
      <c r="H128" s="890"/>
      <c r="I128" s="890"/>
      <c r="J128" s="891"/>
      <c r="K128" s="889">
        <v>35</v>
      </c>
      <c r="L128" s="891"/>
      <c r="M128" s="189" t="str">
        <f>J64</f>
        <v xml:space="preserve">Sortownia Toruń 2 </v>
      </c>
      <c r="N128" s="19"/>
      <c r="O128" s="19"/>
      <c r="P128" s="19"/>
      <c r="Q128" s="19"/>
      <c r="R128" s="19"/>
      <c r="S128" s="19"/>
    </row>
    <row r="129" spans="3:22" s="3" customFormat="1" ht="37.5" customHeight="1" thickBot="1" x14ac:dyDescent="0.3">
      <c r="C129" s="168" t="str">
        <f>C65</f>
        <v>20 01 01</v>
      </c>
      <c r="D129" s="1194" t="str">
        <f>D65</f>
        <v>Papier i tektura</v>
      </c>
      <c r="E129" s="1195"/>
      <c r="F129" s="1196">
        <f>F65</f>
        <v>0</v>
      </c>
      <c r="G129" s="889">
        <f>E65</f>
        <v>10</v>
      </c>
      <c r="H129" s="890"/>
      <c r="I129" s="890"/>
      <c r="J129" s="891"/>
      <c r="K129" s="889">
        <v>8</v>
      </c>
      <c r="L129" s="891"/>
      <c r="M129" s="189" t="str">
        <f>J65</f>
        <v xml:space="preserve">Sortownia Toruń 2 </v>
      </c>
      <c r="N129" s="19"/>
      <c r="O129" s="19"/>
      <c r="P129" s="19"/>
      <c r="Q129" s="19"/>
      <c r="R129" s="19"/>
      <c r="S129" s="19"/>
    </row>
    <row r="130" spans="3:22" s="3" customFormat="1" ht="21.75" customHeight="1" thickBot="1" x14ac:dyDescent="0.3">
      <c r="C130" s="168" t="str">
        <f>'katalog odpadów'!B56</f>
        <v>19 12 01</v>
      </c>
      <c r="D130" s="1194" t="str">
        <f>'katalog odpadów'!C56</f>
        <v>Papier i tektura</v>
      </c>
      <c r="E130" s="1195"/>
      <c r="F130" s="1196"/>
      <c r="G130" s="1197">
        <f>$J$88*1%</f>
        <v>10.4</v>
      </c>
      <c r="H130" s="1198"/>
      <c r="I130" s="1198"/>
      <c r="J130" s="1199"/>
      <c r="K130" s="1197">
        <f>G130</f>
        <v>10.4</v>
      </c>
      <c r="L130" s="1199"/>
      <c r="M130" s="189" t="str">
        <f>J55</f>
        <v>MBP Toruń 1</v>
      </c>
      <c r="N130" s="19"/>
      <c r="O130" s="19"/>
      <c r="P130" s="19"/>
      <c r="Q130" s="19"/>
      <c r="R130" s="19"/>
      <c r="S130" s="19"/>
    </row>
    <row r="131" spans="3:22" s="5" customFormat="1" ht="15.75" thickBot="1" x14ac:dyDescent="0.3">
      <c r="C131" s="167" t="str">
        <f>'katalog odpadów'!B57</f>
        <v>19 12 02</v>
      </c>
      <c r="D131" s="1168" t="str">
        <f>'katalog odpadów'!C57</f>
        <v>Metale żelazne</v>
      </c>
      <c r="E131" s="1169">
        <f>'katalog odpadów'!D57</f>
        <v>0</v>
      </c>
      <c r="F131" s="1170">
        <f>'katalog odpadów'!E57</f>
        <v>0</v>
      </c>
      <c r="G131" s="1171">
        <f>$J$88*0.5%</f>
        <v>5.2</v>
      </c>
      <c r="H131" s="1172"/>
      <c r="I131" s="1172"/>
      <c r="J131" s="1173"/>
      <c r="K131" s="1171">
        <f t="shared" ref="K131:K133" si="7">G131</f>
        <v>5.2</v>
      </c>
      <c r="L131" s="1173"/>
      <c r="M131" s="189" t="str">
        <f>M130</f>
        <v>MBP Toruń 1</v>
      </c>
      <c r="N131" s="19"/>
      <c r="O131" s="19"/>
      <c r="P131" s="19"/>
      <c r="Q131" s="19"/>
      <c r="R131" s="19"/>
      <c r="S131" s="19"/>
    </row>
    <row r="132" spans="3:22" s="5" customFormat="1" ht="15.75" thickBot="1" x14ac:dyDescent="0.3">
      <c r="C132" s="167" t="str">
        <f>'katalog odpadów'!B58</f>
        <v>19 12 03</v>
      </c>
      <c r="D132" s="1168" t="str">
        <f>'katalog odpadów'!C58</f>
        <v>Metale nieżelazne</v>
      </c>
      <c r="E132" s="1169">
        <f>'katalog odpadów'!D58</f>
        <v>0</v>
      </c>
      <c r="F132" s="1170">
        <f>'katalog odpadów'!E58</f>
        <v>0</v>
      </c>
      <c r="G132" s="1171">
        <f>$J$88*0.5%</f>
        <v>5.2</v>
      </c>
      <c r="H132" s="1172"/>
      <c r="I132" s="1172"/>
      <c r="J132" s="1173"/>
      <c r="K132" s="1171">
        <f t="shared" si="7"/>
        <v>5.2</v>
      </c>
      <c r="L132" s="1173"/>
      <c r="M132" s="189" t="str">
        <f t="shared" ref="M132:M133" si="8">M131</f>
        <v>MBP Toruń 1</v>
      </c>
      <c r="N132" s="19"/>
      <c r="O132" s="19"/>
      <c r="P132" s="19"/>
      <c r="Q132" s="19"/>
      <c r="R132" s="19"/>
      <c r="S132" s="19"/>
    </row>
    <row r="133" spans="3:22" s="5" customFormat="1" ht="15.75" thickBot="1" x14ac:dyDescent="0.3">
      <c r="C133" s="167" t="str">
        <f>'katalog odpadów'!B59</f>
        <v>19 12 04</v>
      </c>
      <c r="D133" s="1168" t="str">
        <f>'katalog odpadów'!C59</f>
        <v>Tworzywa sztuczne i guma</v>
      </c>
      <c r="E133" s="1169">
        <f>'katalog odpadów'!D59</f>
        <v>0</v>
      </c>
      <c r="F133" s="1170">
        <f>'katalog odpadów'!E59</f>
        <v>0</v>
      </c>
      <c r="G133" s="1171">
        <f>$J$88*3%</f>
        <v>31.2</v>
      </c>
      <c r="H133" s="1172"/>
      <c r="I133" s="1172"/>
      <c r="J133" s="1173"/>
      <c r="K133" s="1171">
        <f t="shared" si="7"/>
        <v>31.2</v>
      </c>
      <c r="L133" s="1173"/>
      <c r="M133" s="189" t="str">
        <f t="shared" si="8"/>
        <v>MBP Toruń 1</v>
      </c>
      <c r="N133" s="19"/>
      <c r="O133" s="19"/>
      <c r="P133" s="19"/>
      <c r="Q133" s="19"/>
      <c r="R133" s="19"/>
      <c r="S133" s="19"/>
    </row>
    <row r="134" spans="3:22" ht="15.75" thickBot="1" x14ac:dyDescent="0.3">
      <c r="C134" s="119"/>
      <c r="D134" s="933"/>
      <c r="E134" s="935"/>
      <c r="F134" s="934"/>
      <c r="G134" s="942"/>
      <c r="H134" s="943"/>
      <c r="I134" s="943"/>
      <c r="J134" s="944"/>
      <c r="K134" s="942"/>
      <c r="L134" s="944"/>
    </row>
    <row r="135" spans="3:22" ht="15.75" thickBot="1" x14ac:dyDescent="0.3">
      <c r="C135" s="1146" t="s">
        <v>7</v>
      </c>
      <c r="D135" s="1147"/>
      <c r="E135" s="1147"/>
      <c r="F135" s="1148"/>
      <c r="G135" s="936">
        <f>SUM(G124:J133)</f>
        <v>263</v>
      </c>
      <c r="H135" s="937"/>
      <c r="I135" s="937"/>
      <c r="J135" s="938"/>
      <c r="K135" s="936">
        <f>SUM(K124:L133)</f>
        <v>263.3</v>
      </c>
      <c r="L135" s="938"/>
    </row>
    <row r="136" spans="3:22" ht="51" customHeight="1" thickBot="1" x14ac:dyDescent="0.3">
      <c r="C136" s="1080" t="s">
        <v>379</v>
      </c>
      <c r="D136" s="1081"/>
      <c r="E136" s="1081"/>
      <c r="F136" s="1081"/>
      <c r="G136" s="1081"/>
      <c r="H136" s="1081"/>
      <c r="I136" s="1081"/>
      <c r="J136" s="1081"/>
      <c r="K136" s="1081"/>
      <c r="L136" s="1082"/>
      <c r="N136" s="869" t="s">
        <v>514</v>
      </c>
      <c r="O136" s="869"/>
      <c r="P136" s="869"/>
      <c r="Q136" s="869"/>
      <c r="R136" s="869"/>
      <c r="S136" s="869"/>
      <c r="T136" s="869"/>
      <c r="U136" s="869"/>
      <c r="V136" s="869"/>
    </row>
    <row r="137" spans="3:22" ht="24" customHeight="1" x14ac:dyDescent="0.25">
      <c r="C137" s="173"/>
      <c r="D137" s="1200"/>
      <c r="E137" s="1201"/>
      <c r="F137" s="1202"/>
      <c r="G137" s="1203" t="s">
        <v>376</v>
      </c>
      <c r="H137" s="1204"/>
      <c r="I137" s="1204"/>
      <c r="J137" s="1205"/>
      <c r="K137" s="1209" t="s">
        <v>342</v>
      </c>
      <c r="L137" s="1210"/>
    </row>
    <row r="138" spans="3:22" ht="37.5" customHeight="1" thickBot="1" x14ac:dyDescent="0.3">
      <c r="C138" s="174" t="s">
        <v>374</v>
      </c>
      <c r="D138" s="1211" t="s">
        <v>375</v>
      </c>
      <c r="E138" s="1212"/>
      <c r="F138" s="1213"/>
      <c r="G138" s="1206"/>
      <c r="H138" s="1207"/>
      <c r="I138" s="1207"/>
      <c r="J138" s="1208"/>
      <c r="K138" s="1214" t="s">
        <v>380</v>
      </c>
      <c r="L138" s="1215"/>
    </row>
    <row r="139" spans="3:22" s="3" customFormat="1" ht="42.75" customHeight="1" thickBot="1" x14ac:dyDescent="0.3">
      <c r="C139" s="176" t="str">
        <f>C66</f>
        <v>20 01 08</v>
      </c>
      <c r="D139" s="1228" t="str">
        <f>D66</f>
        <v>Odpady kuchenne ulegające biodegradacji</v>
      </c>
      <c r="E139" s="1229"/>
      <c r="F139" s="1230"/>
      <c r="G139" s="1231">
        <f>E66</f>
        <v>30</v>
      </c>
      <c r="H139" s="1232"/>
      <c r="I139" s="1232"/>
      <c r="J139" s="1233"/>
      <c r="K139" s="1231">
        <f>G139*0.8</f>
        <v>24</v>
      </c>
      <c r="L139" s="1233"/>
      <c r="M139" s="189" t="s">
        <v>489</v>
      </c>
      <c r="N139" s="19"/>
      <c r="O139" s="19"/>
      <c r="P139" s="19"/>
      <c r="Q139" s="19"/>
      <c r="R139" s="19"/>
      <c r="S139" s="19"/>
    </row>
    <row r="140" spans="3:22" s="3" customFormat="1" ht="32.25" customHeight="1" thickBot="1" x14ac:dyDescent="0.3">
      <c r="C140" s="176" t="str">
        <f>C67</f>
        <v>20 02 01</v>
      </c>
      <c r="D140" s="1228" t="str">
        <f>D67</f>
        <v>Odpady ulegające biodegradacji</v>
      </c>
      <c r="E140" s="1229"/>
      <c r="F140" s="1230"/>
      <c r="G140" s="1231">
        <f>E67</f>
        <v>100</v>
      </c>
      <c r="H140" s="1232"/>
      <c r="I140" s="1232"/>
      <c r="J140" s="1233"/>
      <c r="K140" s="1231">
        <f>G140*0.8</f>
        <v>80</v>
      </c>
      <c r="L140" s="1233"/>
      <c r="M140" s="189" t="s">
        <v>489</v>
      </c>
      <c r="N140" s="19"/>
      <c r="O140" s="19"/>
      <c r="P140" s="19"/>
      <c r="Q140" s="19"/>
      <c r="R140" s="19"/>
      <c r="S140" s="19"/>
    </row>
    <row r="141" spans="3:22" ht="24" customHeight="1" thickBot="1" x14ac:dyDescent="0.3">
      <c r="C141" s="175" t="str">
        <f>C55</f>
        <v>20 03 07</v>
      </c>
      <c r="D141" s="1216" t="str">
        <f>D55</f>
        <v>Odpady wielkogabarytowe</v>
      </c>
      <c r="E141" s="1217"/>
      <c r="F141" s="1218"/>
      <c r="G141" s="1219">
        <f>E55</f>
        <v>15</v>
      </c>
      <c r="H141" s="1220"/>
      <c r="I141" s="1220"/>
      <c r="J141" s="1221"/>
      <c r="K141" s="1219">
        <f>G141*0.3</f>
        <v>4.5</v>
      </c>
      <c r="L141" s="1221"/>
      <c r="M141" s="189" t="s">
        <v>491</v>
      </c>
    </row>
    <row r="142" spans="3:22" ht="24" customHeight="1" thickBot="1" x14ac:dyDescent="0.3">
      <c r="C142" s="273" t="str">
        <f>C47</f>
        <v>17 01 01</v>
      </c>
      <c r="D142" s="1222" t="str">
        <f>D47</f>
        <v xml:space="preserve"> Odpady betonu oraz gruz betonowy z rozbiórek i remontów</v>
      </c>
      <c r="E142" s="1223"/>
      <c r="F142" s="1224"/>
      <c r="G142" s="1225">
        <f>E47</f>
        <v>20</v>
      </c>
      <c r="H142" s="1226"/>
      <c r="I142" s="1226"/>
      <c r="J142" s="1227"/>
      <c r="K142" s="1225">
        <v>15</v>
      </c>
      <c r="L142" s="1227"/>
      <c r="M142" s="189"/>
    </row>
    <row r="143" spans="3:22" ht="24" customHeight="1" thickBot="1" x14ac:dyDescent="0.3">
      <c r="C143" s="273" t="str">
        <f t="shared" ref="C143:C144" si="9">C48</f>
        <v>17 01 02</v>
      </c>
      <c r="D143" s="1222" t="str">
        <f>D48</f>
        <v xml:space="preserve"> Gruz ceglany</v>
      </c>
      <c r="E143" s="1223"/>
      <c r="F143" s="1224"/>
      <c r="G143" s="1225">
        <f t="shared" ref="G143:G144" si="10">E48</f>
        <v>5</v>
      </c>
      <c r="H143" s="1226"/>
      <c r="I143" s="1226"/>
      <c r="J143" s="1227"/>
      <c r="K143" s="1225">
        <v>5</v>
      </c>
      <c r="L143" s="1227"/>
      <c r="M143" s="189"/>
    </row>
    <row r="144" spans="3:22" ht="24" customHeight="1" thickBot="1" x14ac:dyDescent="0.3">
      <c r="C144" s="273" t="str">
        <f t="shared" si="9"/>
        <v>17 01 03</v>
      </c>
      <c r="D144" s="1222" t="str">
        <f>D49</f>
        <v xml:space="preserve"> Odpady innych materiałów ceramicznych i elementów wyposażenia</v>
      </c>
      <c r="E144" s="1223"/>
      <c r="F144" s="1224"/>
      <c r="G144" s="1225">
        <f t="shared" si="10"/>
        <v>20</v>
      </c>
      <c r="H144" s="1226"/>
      <c r="I144" s="1226"/>
      <c r="J144" s="1227"/>
      <c r="K144" s="1225">
        <v>5</v>
      </c>
      <c r="L144" s="1227"/>
      <c r="M144" s="189"/>
    </row>
    <row r="145" spans="3:13" ht="15.75" thickBot="1" x14ac:dyDescent="0.3">
      <c r="C145" s="1234" t="s">
        <v>7</v>
      </c>
      <c r="D145" s="1147"/>
      <c r="E145" s="1147"/>
      <c r="F145" s="1148"/>
      <c r="G145" s="936">
        <f>SUM(G139:J144)</f>
        <v>190</v>
      </c>
      <c r="H145" s="937"/>
      <c r="I145" s="937"/>
      <c r="J145" s="938"/>
      <c r="K145" s="936">
        <f>SUM(K139:L144)</f>
        <v>133.5</v>
      </c>
      <c r="L145" s="938"/>
    </row>
    <row r="146" spans="3:13" ht="15" customHeight="1" x14ac:dyDescent="0.25">
      <c r="C146" s="1080" t="s">
        <v>381</v>
      </c>
      <c r="D146" s="1081"/>
      <c r="E146" s="1081"/>
      <c r="F146" s="1081"/>
      <c r="G146" s="1081"/>
      <c r="H146" s="1081"/>
      <c r="I146" s="1081"/>
      <c r="J146" s="1081"/>
      <c r="K146" s="1081"/>
      <c r="L146" s="1082"/>
    </row>
    <row r="147" spans="3:13" ht="15.75" customHeight="1" thickBot="1" x14ac:dyDescent="0.3">
      <c r="C147" s="1180" t="s">
        <v>382</v>
      </c>
      <c r="D147" s="1181"/>
      <c r="E147" s="1181"/>
      <c r="F147" s="1181"/>
      <c r="G147" s="1181"/>
      <c r="H147" s="1181"/>
      <c r="I147" s="1181"/>
      <c r="J147" s="1181"/>
      <c r="K147" s="1181"/>
      <c r="L147" s="1182"/>
    </row>
    <row r="148" spans="3:13" ht="26.25" thickBot="1" x14ac:dyDescent="0.3">
      <c r="C148" s="998"/>
      <c r="D148" s="999"/>
      <c r="E148" s="999"/>
      <c r="F148" s="999"/>
      <c r="G148" s="1000"/>
      <c r="H148" s="1235" t="s">
        <v>383</v>
      </c>
      <c r="I148" s="1236"/>
      <c r="J148" s="1237" t="s">
        <v>10</v>
      </c>
      <c r="K148" s="1238"/>
      <c r="L148" s="133" t="s">
        <v>384</v>
      </c>
    </row>
    <row r="149" spans="3:13" ht="24" customHeight="1" x14ac:dyDescent="0.25">
      <c r="C149" s="1239" t="s">
        <v>385</v>
      </c>
      <c r="D149" s="1240"/>
      <c r="E149" s="1240"/>
      <c r="F149" s="1240"/>
      <c r="G149" s="1241"/>
      <c r="H149" s="1242">
        <f>'Podmiot Gminny 2018'!H151</f>
        <v>268.3</v>
      </c>
      <c r="I149" s="1244" t="s">
        <v>492</v>
      </c>
      <c r="J149" s="1246">
        <f>K135</f>
        <v>263.3</v>
      </c>
      <c r="K149" s="1247"/>
      <c r="L149" s="1250">
        <f>H149+J149</f>
        <v>531.6</v>
      </c>
    </row>
    <row r="150" spans="3:13" ht="15.75" customHeight="1" thickBot="1" x14ac:dyDescent="0.3">
      <c r="C150" s="1252" t="s">
        <v>386</v>
      </c>
      <c r="D150" s="1253"/>
      <c r="E150" s="1253"/>
      <c r="F150" s="1253"/>
      <c r="G150" s="1254"/>
      <c r="H150" s="1243"/>
      <c r="I150" s="1245"/>
      <c r="J150" s="1248"/>
      <c r="K150" s="1249"/>
      <c r="L150" s="1251"/>
    </row>
    <row r="151" spans="3:13" ht="15" customHeight="1" x14ac:dyDescent="0.25">
      <c r="C151" s="1239" t="s">
        <v>387</v>
      </c>
      <c r="D151" s="1240"/>
      <c r="E151" s="1240"/>
      <c r="F151" s="1240"/>
      <c r="G151" s="1241"/>
      <c r="H151" s="1242">
        <f>'Podmiot Gminny 2018'!H153</f>
        <v>2206.752</v>
      </c>
      <c r="I151" s="1244" t="s">
        <v>493</v>
      </c>
      <c r="J151" s="1246">
        <f>I36</f>
        <v>2116.752</v>
      </c>
      <c r="K151" s="1247"/>
      <c r="L151" s="1250">
        <f>H151+J151</f>
        <v>4323.5039999999999</v>
      </c>
    </row>
    <row r="152" spans="3:13" ht="30" customHeight="1" thickBot="1" x14ac:dyDescent="0.3">
      <c r="C152" s="1252" t="s">
        <v>388</v>
      </c>
      <c r="D152" s="1253"/>
      <c r="E152" s="1253"/>
      <c r="F152" s="1253"/>
      <c r="G152" s="1254"/>
      <c r="H152" s="1243"/>
      <c r="I152" s="1245"/>
      <c r="J152" s="1248"/>
      <c r="K152" s="1249"/>
      <c r="L152" s="1251"/>
      <c r="M152" s="19" t="s">
        <v>521</v>
      </c>
    </row>
    <row r="153" spans="3:13" ht="15" customHeight="1" x14ac:dyDescent="0.25">
      <c r="C153" s="1239" t="s">
        <v>389</v>
      </c>
      <c r="D153" s="1240"/>
      <c r="E153" s="1240"/>
      <c r="F153" s="1240"/>
      <c r="G153" s="1241"/>
      <c r="H153" s="1031"/>
      <c r="I153" s="1033"/>
      <c r="J153" s="1031"/>
      <c r="K153" s="1033"/>
      <c r="L153" s="1255">
        <f>'Kalkulator powiązany ark Gmina'!D61</f>
        <v>0.36399999999999999</v>
      </c>
      <c r="M153" s="19" t="s">
        <v>497</v>
      </c>
    </row>
    <row r="154" spans="3:13" ht="25.5" customHeight="1" thickBot="1" x14ac:dyDescent="0.3">
      <c r="C154" s="1252" t="s">
        <v>390</v>
      </c>
      <c r="D154" s="1253"/>
      <c r="E154" s="1253"/>
      <c r="F154" s="1253"/>
      <c r="G154" s="1254"/>
      <c r="H154" s="1034"/>
      <c r="I154" s="1036"/>
      <c r="J154" s="1034"/>
      <c r="K154" s="1036"/>
      <c r="L154" s="1256"/>
      <c r="M154" s="19" t="s">
        <v>962</v>
      </c>
    </row>
    <row r="155" spans="3:13" ht="15" customHeight="1" x14ac:dyDescent="0.25">
      <c r="C155" s="1239" t="s">
        <v>391</v>
      </c>
      <c r="D155" s="1240"/>
      <c r="E155" s="1240"/>
      <c r="F155" s="1240"/>
      <c r="G155" s="1240"/>
      <c r="H155" s="1240"/>
      <c r="I155" s="1241"/>
      <c r="J155" s="1031"/>
      <c r="K155" s="1033"/>
      <c r="L155" s="1257">
        <f>L149/(12750*'Kalkulator powiązany ark Gmina'!D68*L153/1000)</f>
        <v>0.34501288930771573</v>
      </c>
    </row>
    <row r="156" spans="3:13" ht="15.75" customHeight="1" thickBot="1" x14ac:dyDescent="0.3">
      <c r="C156" s="1252" t="s">
        <v>392</v>
      </c>
      <c r="D156" s="1253"/>
      <c r="E156" s="1253"/>
      <c r="F156" s="1253"/>
      <c r="G156" s="1253"/>
      <c r="H156" s="1253"/>
      <c r="I156" s="1254"/>
      <c r="J156" s="1034"/>
      <c r="K156" s="1036"/>
      <c r="L156" s="1258"/>
    </row>
    <row r="157" spans="3:13" ht="15" customHeight="1" x14ac:dyDescent="0.25">
      <c r="C157" s="1080" t="s">
        <v>393</v>
      </c>
      <c r="D157" s="1081"/>
      <c r="E157" s="1081"/>
      <c r="F157" s="1081"/>
      <c r="G157" s="1081"/>
      <c r="H157" s="1081"/>
      <c r="I157" s="1081"/>
      <c r="J157" s="1081"/>
      <c r="K157" s="1081"/>
      <c r="L157" s="1082"/>
    </row>
    <row r="158" spans="3:13" ht="15.75" customHeight="1" thickBot="1" x14ac:dyDescent="0.3">
      <c r="C158" s="1180" t="s">
        <v>394</v>
      </c>
      <c r="D158" s="1181"/>
      <c r="E158" s="1181"/>
      <c r="F158" s="1181"/>
      <c r="G158" s="1181"/>
      <c r="H158" s="1181"/>
      <c r="I158" s="1181"/>
      <c r="J158" s="1181"/>
      <c r="K158" s="1181"/>
      <c r="L158" s="1182"/>
    </row>
    <row r="159" spans="3:13" ht="48" customHeight="1" x14ac:dyDescent="0.25">
      <c r="C159" s="1261" t="s">
        <v>374</v>
      </c>
      <c r="D159" s="1262"/>
      <c r="E159" s="1265" t="s">
        <v>375</v>
      </c>
      <c r="F159" s="1266"/>
      <c r="G159" s="1267"/>
      <c r="H159" s="1086" t="s">
        <v>395</v>
      </c>
      <c r="I159" s="1087"/>
      <c r="J159" s="1088"/>
      <c r="K159" s="1152" t="s">
        <v>396</v>
      </c>
      <c r="L159" s="1153"/>
    </row>
    <row r="160" spans="3:13" ht="37.5" customHeight="1" thickBot="1" x14ac:dyDescent="0.3">
      <c r="C160" s="1263"/>
      <c r="D160" s="1264"/>
      <c r="E160" s="1268"/>
      <c r="F160" s="1269"/>
      <c r="G160" s="1270"/>
      <c r="H160" s="1092" t="s">
        <v>8</v>
      </c>
      <c r="I160" s="1093"/>
      <c r="J160" s="1094"/>
      <c r="K160" s="1271" t="s">
        <v>397</v>
      </c>
      <c r="L160" s="1272"/>
    </row>
    <row r="161" spans="3:19" s="7" customFormat="1" ht="37.5" customHeight="1" thickBot="1" x14ac:dyDescent="0.3">
      <c r="C161" s="927" t="str">
        <f>C47</f>
        <v>17 01 01</v>
      </c>
      <c r="D161" s="928"/>
      <c r="E161" s="927" t="str">
        <f>D47</f>
        <v xml:space="preserve"> Odpady betonu oraz gruz betonowy z rozbiórek i remontów</v>
      </c>
      <c r="F161" s="929"/>
      <c r="G161" s="928"/>
      <c r="H161" s="930">
        <f>E47</f>
        <v>20</v>
      </c>
      <c r="I161" s="1259"/>
      <c r="J161" s="1260"/>
      <c r="K161" s="930">
        <v>15</v>
      </c>
      <c r="L161" s="932"/>
      <c r="M161" s="19"/>
      <c r="N161" s="19"/>
      <c r="O161" s="19"/>
      <c r="P161" s="19"/>
      <c r="Q161" s="19"/>
      <c r="R161" s="19"/>
      <c r="S161" s="19"/>
    </row>
    <row r="162" spans="3:19" s="7" customFormat="1" ht="37.5" customHeight="1" thickBot="1" x14ac:dyDescent="0.3">
      <c r="C162" s="927" t="str">
        <f>C48</f>
        <v>17 01 02</v>
      </c>
      <c r="D162" s="928"/>
      <c r="E162" s="927" t="str">
        <f t="shared" ref="E162:E163" si="11">D48</f>
        <v xml:space="preserve"> Gruz ceglany</v>
      </c>
      <c r="F162" s="929"/>
      <c r="G162" s="928"/>
      <c r="H162" s="930">
        <f t="shared" ref="H162:H163" si="12">E48</f>
        <v>5</v>
      </c>
      <c r="I162" s="1259"/>
      <c r="J162" s="1260"/>
      <c r="K162" s="930">
        <v>5</v>
      </c>
      <c r="L162" s="932"/>
      <c r="M162" s="19"/>
      <c r="N162" s="19"/>
      <c r="O162" s="19"/>
      <c r="P162" s="19"/>
      <c r="Q162" s="19"/>
      <c r="R162" s="19"/>
      <c r="S162" s="19"/>
    </row>
    <row r="163" spans="3:19" s="7" customFormat="1" ht="37.5" customHeight="1" thickBot="1" x14ac:dyDescent="0.3">
      <c r="C163" s="927" t="str">
        <f>C49</f>
        <v>17 01 03</v>
      </c>
      <c r="D163" s="928"/>
      <c r="E163" s="927" t="str">
        <f t="shared" si="11"/>
        <v xml:space="preserve"> Odpady innych materiałów ceramicznych i elementów wyposażenia</v>
      </c>
      <c r="F163" s="929"/>
      <c r="G163" s="928"/>
      <c r="H163" s="930">
        <f t="shared" si="12"/>
        <v>20</v>
      </c>
      <c r="I163" s="1259"/>
      <c r="J163" s="1260"/>
      <c r="K163" s="930">
        <v>10</v>
      </c>
      <c r="L163" s="932"/>
      <c r="M163" s="19"/>
      <c r="N163" s="19"/>
      <c r="O163" s="19"/>
      <c r="P163" s="19"/>
      <c r="Q163" s="19"/>
      <c r="R163" s="19"/>
      <c r="S163" s="19"/>
    </row>
    <row r="164" spans="3:19" s="7" customFormat="1" ht="37.5" customHeight="1" thickBot="1" x14ac:dyDescent="0.3">
      <c r="C164" s="1274" t="str">
        <f t="shared" ref="C164" si="13">C27</f>
        <v>17 01 07</v>
      </c>
      <c r="D164" s="1275"/>
      <c r="E164" s="1274" t="str">
        <f t="shared" ref="E164" si="14">E27</f>
        <v xml:space="preserve"> Zmieszane odpady z betonu, gruzu ceglanego, odpadowych materiałów ceramicznych i elementów wyposażenia inne niż wymienione w 17 01 06</v>
      </c>
      <c r="F164" s="1276"/>
      <c r="G164" s="1275"/>
      <c r="H164" s="1277">
        <f>I27*0</f>
        <v>0</v>
      </c>
      <c r="I164" s="1278"/>
      <c r="J164" s="1279"/>
      <c r="K164" s="1277">
        <v>0</v>
      </c>
      <c r="L164" s="1280"/>
      <c r="M164" s="19" t="s">
        <v>580</v>
      </c>
      <c r="N164" s="19"/>
      <c r="O164" s="19"/>
      <c r="P164" s="19"/>
      <c r="Q164" s="19"/>
      <c r="R164" s="19"/>
      <c r="S164" s="19"/>
    </row>
    <row r="165" spans="3:19" ht="37.5" hidden="1" customHeight="1" thickBot="1" x14ac:dyDescent="0.3">
      <c r="C165" s="933"/>
      <c r="D165" s="934"/>
      <c r="E165" s="933"/>
      <c r="F165" s="935"/>
      <c r="G165" s="934"/>
      <c r="H165" s="1273"/>
      <c r="I165" s="1259"/>
      <c r="J165" s="1260"/>
      <c r="K165" s="1273"/>
      <c r="L165" s="1260"/>
    </row>
    <row r="166" spans="3:19" ht="15.75" hidden="1" thickBot="1" x14ac:dyDescent="0.3">
      <c r="C166" s="933"/>
      <c r="D166" s="934"/>
      <c r="E166" s="933"/>
      <c r="F166" s="935"/>
      <c r="G166" s="934"/>
      <c r="H166" s="1273"/>
      <c r="I166" s="1259"/>
      <c r="J166" s="1260"/>
      <c r="K166" s="1273"/>
      <c r="L166" s="1260"/>
    </row>
    <row r="167" spans="3:19" ht="15.75" hidden="1" thickBot="1" x14ac:dyDescent="0.3">
      <c r="C167" s="933"/>
      <c r="D167" s="934"/>
      <c r="E167" s="933"/>
      <c r="F167" s="935"/>
      <c r="G167" s="934"/>
      <c r="H167" s="1273"/>
      <c r="I167" s="1259"/>
      <c r="J167" s="1260"/>
      <c r="K167" s="1273"/>
      <c r="L167" s="1260"/>
    </row>
    <row r="168" spans="3:19" ht="15.75" hidden="1" thickBot="1" x14ac:dyDescent="0.3">
      <c r="C168" s="933"/>
      <c r="D168" s="934"/>
      <c r="E168" s="933"/>
      <c r="F168" s="935"/>
      <c r="G168" s="934"/>
      <c r="H168" s="1273"/>
      <c r="I168" s="1259"/>
      <c r="J168" s="1260"/>
      <c r="K168" s="1273"/>
      <c r="L168" s="1260"/>
    </row>
    <row r="169" spans="3:19" ht="15.75" thickBot="1" x14ac:dyDescent="0.3">
      <c r="C169" s="1146" t="s">
        <v>7</v>
      </c>
      <c r="D169" s="1147"/>
      <c r="E169" s="1147"/>
      <c r="F169" s="1147"/>
      <c r="G169" s="1148"/>
      <c r="H169" s="930">
        <f>SUM(H161:J168)</f>
        <v>45</v>
      </c>
      <c r="I169" s="1259"/>
      <c r="J169" s="1260"/>
      <c r="K169" s="930">
        <f>SUM(K161:L168)</f>
        <v>30</v>
      </c>
      <c r="L169" s="932"/>
    </row>
    <row r="170" spans="3:19" ht="15" customHeight="1" x14ac:dyDescent="0.25">
      <c r="C170" s="1080" t="s">
        <v>398</v>
      </c>
      <c r="D170" s="1081"/>
      <c r="E170" s="1081"/>
      <c r="F170" s="1081"/>
      <c r="G170" s="1081"/>
      <c r="H170" s="1081"/>
      <c r="I170" s="1081"/>
      <c r="J170" s="1081"/>
      <c r="K170" s="1081"/>
      <c r="L170" s="1082"/>
    </row>
    <row r="171" spans="3:19" ht="15.75" customHeight="1" thickBot="1" x14ac:dyDescent="0.3">
      <c r="C171" s="1180" t="s">
        <v>399</v>
      </c>
      <c r="D171" s="1181"/>
      <c r="E171" s="1181"/>
      <c r="F171" s="1181"/>
      <c r="G171" s="1181"/>
      <c r="H171" s="1181"/>
      <c r="I171" s="1181"/>
      <c r="J171" s="1181"/>
      <c r="K171" s="1181"/>
      <c r="L171" s="1182"/>
    </row>
    <row r="172" spans="3:19" ht="26.25" thickBot="1" x14ac:dyDescent="0.3">
      <c r="C172" s="998"/>
      <c r="D172" s="999"/>
      <c r="E172" s="999"/>
      <c r="F172" s="999"/>
      <c r="G172" s="1000"/>
      <c r="H172" s="1235" t="s">
        <v>383</v>
      </c>
      <c r="I172" s="1236"/>
      <c r="J172" s="1237" t="s">
        <v>10</v>
      </c>
      <c r="K172" s="1238"/>
      <c r="L172" s="133" t="s">
        <v>400</v>
      </c>
    </row>
    <row r="173" spans="3:19" ht="56.25" customHeight="1" thickBot="1" x14ac:dyDescent="0.3">
      <c r="C173" s="1239" t="s">
        <v>494</v>
      </c>
      <c r="D173" s="1240"/>
      <c r="E173" s="1240"/>
      <c r="F173" s="1240"/>
      <c r="G173" s="1241"/>
      <c r="H173" s="178">
        <f>'Podmiot Gminny 2018'!H175</f>
        <v>30</v>
      </c>
      <c r="I173" s="177" t="s">
        <v>495</v>
      </c>
      <c r="J173" s="1291">
        <f>K169</f>
        <v>30</v>
      </c>
      <c r="K173" s="1292"/>
      <c r="L173" s="179">
        <f>SUM(H173:K173)</f>
        <v>60</v>
      </c>
    </row>
    <row r="174" spans="3:19" ht="15" customHeight="1" x14ac:dyDescent="0.25">
      <c r="C174" s="1239" t="s">
        <v>401</v>
      </c>
      <c r="D174" s="1240"/>
      <c r="E174" s="1240"/>
      <c r="F174" s="1240"/>
      <c r="G174" s="1241"/>
      <c r="H174" s="1291">
        <f>'Podmiot Gminny 2018'!H176</f>
        <v>45</v>
      </c>
      <c r="I174" s="1292" t="s">
        <v>495</v>
      </c>
      <c r="J174" s="1291">
        <f>H169</f>
        <v>45</v>
      </c>
      <c r="K174" s="1292"/>
      <c r="L174" s="1281">
        <f>SUM(H174:K175)</f>
        <v>90</v>
      </c>
    </row>
    <row r="175" spans="3:19" ht="39" customHeight="1" thickBot="1" x14ac:dyDescent="0.3">
      <c r="C175" s="1252" t="s">
        <v>402</v>
      </c>
      <c r="D175" s="1253"/>
      <c r="E175" s="1253"/>
      <c r="F175" s="1253"/>
      <c r="G175" s="1254"/>
      <c r="H175" s="1293"/>
      <c r="I175" s="1294"/>
      <c r="J175" s="1293"/>
      <c r="K175" s="1294"/>
      <c r="L175" s="1282"/>
    </row>
    <row r="176" spans="3:19" ht="37.5" customHeight="1" x14ac:dyDescent="0.25">
      <c r="C176" s="1283" t="s">
        <v>403</v>
      </c>
      <c r="D176" s="1284"/>
      <c r="E176" s="1284"/>
      <c r="F176" s="1284"/>
      <c r="G176" s="1285"/>
      <c r="H176" s="1031"/>
      <c r="I176" s="1033"/>
      <c r="J176" s="1031"/>
      <c r="K176" s="1033"/>
      <c r="L176" s="1286">
        <f>L173/L174</f>
        <v>0.66666666666666663</v>
      </c>
      <c r="M176" s="19" t="s">
        <v>497</v>
      </c>
    </row>
    <row r="177" spans="3:22" ht="15.75" thickBot="1" x14ac:dyDescent="0.3">
      <c r="C177" s="1288" t="s">
        <v>404</v>
      </c>
      <c r="D177" s="1289"/>
      <c r="E177" s="1289"/>
      <c r="F177" s="1289"/>
      <c r="G177" s="1290"/>
      <c r="H177" s="1034"/>
      <c r="I177" s="1036"/>
      <c r="J177" s="1034"/>
      <c r="K177" s="1036"/>
      <c r="L177" s="1287"/>
    </row>
    <row r="178" spans="3:22" ht="24" customHeight="1" x14ac:dyDescent="0.25">
      <c r="C178" s="1080" t="s">
        <v>405</v>
      </c>
      <c r="D178" s="1081"/>
      <c r="E178" s="1081"/>
      <c r="F178" s="1081"/>
      <c r="G178" s="1081"/>
      <c r="H178" s="1081"/>
      <c r="I178" s="1081"/>
      <c r="J178" s="1081"/>
      <c r="K178" s="1081"/>
      <c r="L178" s="1082"/>
    </row>
    <row r="179" spans="3:22" ht="15.75" customHeight="1" thickBot="1" x14ac:dyDescent="0.3">
      <c r="C179" s="1180" t="s">
        <v>406</v>
      </c>
      <c r="D179" s="1181"/>
      <c r="E179" s="1181"/>
      <c r="F179" s="1181"/>
      <c r="G179" s="1181"/>
      <c r="H179" s="1181"/>
      <c r="I179" s="1181"/>
      <c r="J179" s="1181"/>
      <c r="K179" s="1181"/>
      <c r="L179" s="1182"/>
    </row>
    <row r="180" spans="3:22" ht="38.25" customHeight="1" thickBot="1" x14ac:dyDescent="0.3">
      <c r="C180" s="998"/>
      <c r="D180" s="999"/>
      <c r="E180" s="999"/>
      <c r="F180" s="999"/>
      <c r="G180" s="1000"/>
      <c r="H180" s="1237" t="s">
        <v>383</v>
      </c>
      <c r="I180" s="1238"/>
      <c r="J180" s="1237" t="s">
        <v>10</v>
      </c>
      <c r="K180" s="1238"/>
      <c r="L180" s="133" t="s">
        <v>400</v>
      </c>
    </row>
    <row r="181" spans="3:22" ht="37.5" customHeight="1" thickBot="1" x14ac:dyDescent="0.3">
      <c r="C181" s="1302" t="s">
        <v>407</v>
      </c>
      <c r="D181" s="1303"/>
      <c r="E181" s="1303"/>
      <c r="F181" s="1303"/>
      <c r="G181" s="1304"/>
      <c r="H181" s="1305" t="s">
        <v>496</v>
      </c>
      <c r="I181" s="1306"/>
      <c r="J181" s="1307">
        <f>12750/15500</f>
        <v>0.82258064516129037</v>
      </c>
      <c r="K181" s="1308"/>
      <c r="L181" s="180">
        <f>15500*0.155*1</f>
        <v>2402.5</v>
      </c>
    </row>
    <row r="182" spans="3:22" ht="48" customHeight="1" x14ac:dyDescent="0.25">
      <c r="C182" s="1283" t="s">
        <v>408</v>
      </c>
      <c r="D182" s="1284"/>
      <c r="E182" s="1284"/>
      <c r="F182" s="1284"/>
      <c r="G182" s="1285"/>
      <c r="H182" s="1315">
        <f>'Podmiot Gminny 2018'!H184</f>
        <v>50.9</v>
      </c>
      <c r="I182" s="1316"/>
      <c r="J182" s="1315">
        <f>0+0+(E68*0.5)+(M117)*15%+(I117)*0.29+M107*0.52</f>
        <v>138.21199999999999</v>
      </c>
      <c r="K182" s="1316"/>
      <c r="L182" s="1319">
        <f>SUM(H182:K183)</f>
        <v>189.11199999999999</v>
      </c>
      <c r="M182" s="19" t="s">
        <v>652</v>
      </c>
    </row>
    <row r="183" spans="3:22" ht="15.75" customHeight="1" thickBot="1" x14ac:dyDescent="0.3">
      <c r="C183" s="1288" t="s">
        <v>409</v>
      </c>
      <c r="D183" s="1289"/>
      <c r="E183" s="1289"/>
      <c r="F183" s="1289"/>
      <c r="G183" s="1290"/>
      <c r="H183" s="1317"/>
      <c r="I183" s="1318"/>
      <c r="J183" s="1317"/>
      <c r="K183" s="1318"/>
      <c r="L183" s="1320"/>
      <c r="M183" s="190"/>
      <c r="N183" s="190"/>
      <c r="O183" s="190"/>
      <c r="P183" s="190"/>
      <c r="Q183" s="190"/>
      <c r="R183" s="190"/>
      <c r="S183" s="190"/>
      <c r="T183" s="190"/>
      <c r="U183" s="19"/>
      <c r="V183" s="1295" t="s">
        <v>657</v>
      </c>
    </row>
    <row r="184" spans="3:22" ht="60.75" customHeight="1" x14ac:dyDescent="0.25">
      <c r="C184" s="1239" t="s">
        <v>410</v>
      </c>
      <c r="D184" s="1240"/>
      <c r="E184" s="1240"/>
      <c r="F184" s="1240"/>
      <c r="G184" s="1241"/>
      <c r="H184" s="1296" t="s">
        <v>498</v>
      </c>
      <c r="I184" s="1297"/>
      <c r="J184" s="1296"/>
      <c r="K184" s="1297"/>
      <c r="L184" s="1300">
        <f>L182/(L181*J181)</f>
        <v>9.5692346616065779E-2</v>
      </c>
      <c r="M184" s="190" t="s">
        <v>499</v>
      </c>
      <c r="N184" s="190" t="s">
        <v>500</v>
      </c>
      <c r="O184" s="190" t="s">
        <v>501</v>
      </c>
      <c r="P184" s="190" t="s">
        <v>658</v>
      </c>
      <c r="Q184" s="190" t="s">
        <v>502</v>
      </c>
      <c r="R184" s="190" t="s">
        <v>508</v>
      </c>
      <c r="S184" s="190" t="s">
        <v>510</v>
      </c>
      <c r="T184" s="190" t="s">
        <v>659</v>
      </c>
      <c r="U184" s="190" t="s">
        <v>505</v>
      </c>
      <c r="V184" s="1295"/>
    </row>
    <row r="185" spans="3:22" ht="15.75" thickBot="1" x14ac:dyDescent="0.3">
      <c r="C185" s="1309" t="s">
        <v>411</v>
      </c>
      <c r="D185" s="1310"/>
      <c r="E185" s="1310"/>
      <c r="F185" s="1310"/>
      <c r="G185" s="1311"/>
      <c r="H185" s="1298"/>
      <c r="I185" s="1299"/>
      <c r="J185" s="1298"/>
      <c r="K185" s="1299"/>
      <c r="L185" s="1301"/>
      <c r="M185" s="19" t="s">
        <v>497</v>
      </c>
    </row>
    <row r="186" spans="3:22" ht="25.5" customHeight="1" thickBot="1" x14ac:dyDescent="0.3">
      <c r="C186" s="1312" t="s">
        <v>412</v>
      </c>
      <c r="D186" s="1313"/>
      <c r="E186" s="1313"/>
      <c r="F186" s="1313"/>
      <c r="G186" s="1313"/>
      <c r="H186" s="1313"/>
      <c r="I186" s="1313"/>
      <c r="J186" s="1313"/>
      <c r="K186" s="1313"/>
      <c r="L186" s="1314"/>
    </row>
    <row r="187" spans="3:22" ht="15" customHeight="1" x14ac:dyDescent="0.25">
      <c r="C187" s="1239"/>
      <c r="D187" s="1240"/>
      <c r="E187" s="1241"/>
      <c r="F187" s="1086" t="s">
        <v>9</v>
      </c>
      <c r="G187" s="1087"/>
      <c r="H187" s="1088"/>
      <c r="I187" s="1086" t="s">
        <v>10</v>
      </c>
      <c r="J187" s="1087"/>
      <c r="K187" s="1087"/>
      <c r="L187" s="1088"/>
    </row>
    <row r="188" spans="3:22" ht="15.75" customHeight="1" thickBot="1" x14ac:dyDescent="0.3">
      <c r="C188" s="1252"/>
      <c r="D188" s="1253"/>
      <c r="E188" s="1254"/>
      <c r="F188" s="1092" t="s">
        <v>242</v>
      </c>
      <c r="G188" s="1093"/>
      <c r="H188" s="1094"/>
      <c r="I188" s="1092" t="s">
        <v>413</v>
      </c>
      <c r="J188" s="1093"/>
      <c r="K188" s="1093"/>
      <c r="L188" s="1094"/>
    </row>
    <row r="189" spans="3:22" x14ac:dyDescent="0.25">
      <c r="C189" s="1086" t="s">
        <v>414</v>
      </c>
      <c r="D189" s="1087"/>
      <c r="E189" s="1088"/>
      <c r="F189" s="1327"/>
      <c r="G189" s="1328"/>
      <c r="H189" s="1331"/>
      <c r="I189" s="1327"/>
      <c r="J189" s="1328"/>
      <c r="K189" s="1328"/>
      <c r="L189" s="1331"/>
    </row>
    <row r="190" spans="3:22" ht="15.75" thickBot="1" x14ac:dyDescent="0.3">
      <c r="C190" s="1092" t="s">
        <v>415</v>
      </c>
      <c r="D190" s="1093"/>
      <c r="E190" s="1094"/>
      <c r="F190" s="1329"/>
      <c r="G190" s="1330"/>
      <c r="H190" s="1332"/>
      <c r="I190" s="1329"/>
      <c r="J190" s="1330"/>
      <c r="K190" s="1330"/>
      <c r="L190" s="1332"/>
    </row>
    <row r="191" spans="3:22" ht="15.75" customHeight="1" thickBot="1" x14ac:dyDescent="0.3">
      <c r="C191" s="1083" t="s">
        <v>416</v>
      </c>
      <c r="D191" s="1084"/>
      <c r="E191" s="1084"/>
      <c r="F191" s="1084"/>
      <c r="G191" s="1084"/>
      <c r="H191" s="1084"/>
      <c r="I191" s="1084"/>
      <c r="J191" s="1084"/>
      <c r="K191" s="1084"/>
      <c r="L191" s="1085"/>
    </row>
    <row r="192" spans="3:22" ht="15.75" thickBot="1" x14ac:dyDescent="0.3">
      <c r="C192" s="1321" t="s">
        <v>11</v>
      </c>
      <c r="D192" s="1322"/>
      <c r="E192" s="1323"/>
      <c r="F192" s="1321" t="s">
        <v>12</v>
      </c>
      <c r="G192" s="1322"/>
      <c r="H192" s="1322"/>
      <c r="I192" s="1322"/>
      <c r="J192" s="1322"/>
      <c r="K192" s="1322"/>
      <c r="L192" s="1323"/>
    </row>
    <row r="193" spans="3:19" ht="15.75" customHeight="1" thickBot="1" x14ac:dyDescent="0.3">
      <c r="C193" s="1321" t="s">
        <v>417</v>
      </c>
      <c r="D193" s="1322"/>
      <c r="E193" s="1323"/>
      <c r="F193" s="1321" t="s">
        <v>418</v>
      </c>
      <c r="G193" s="1322"/>
      <c r="H193" s="1322"/>
      <c r="I193" s="1322"/>
      <c r="J193" s="1322"/>
      <c r="K193" s="1322"/>
      <c r="L193" s="1323"/>
    </row>
    <row r="194" spans="3:19" ht="75" customHeight="1" thickBot="1" x14ac:dyDescent="0.3">
      <c r="C194" s="1321" t="s">
        <v>13</v>
      </c>
      <c r="D194" s="1322"/>
      <c r="E194" s="1323"/>
      <c r="F194" s="1324" t="s">
        <v>419</v>
      </c>
      <c r="G194" s="1325"/>
      <c r="H194" s="1325"/>
      <c r="I194" s="1325"/>
      <c r="J194" s="1325"/>
      <c r="K194" s="1325"/>
      <c r="L194" s="1326"/>
    </row>
    <row r="197" spans="3:19" x14ac:dyDescent="0.25">
      <c r="D197" s="137" t="s">
        <v>420</v>
      </c>
    </row>
    <row r="198" spans="3:19" s="144" customFormat="1" x14ac:dyDescent="0.25">
      <c r="D198" s="147" t="s">
        <v>421</v>
      </c>
      <c r="E198" s="148" t="s">
        <v>422</v>
      </c>
      <c r="F198" s="141"/>
      <c r="G198"/>
      <c r="H198"/>
      <c r="M198" s="191"/>
      <c r="N198" s="191"/>
      <c r="O198" s="191"/>
      <c r="P198" s="191"/>
      <c r="Q198" s="191"/>
      <c r="R198" s="191"/>
      <c r="S198" s="191"/>
    </row>
    <row r="199" spans="3:19" s="144" customFormat="1" x14ac:dyDescent="0.25">
      <c r="D199" s="147" t="s">
        <v>423</v>
      </c>
      <c r="E199" s="148" t="s">
        <v>447</v>
      </c>
      <c r="F199" s="141"/>
      <c r="G199"/>
      <c r="H199"/>
      <c r="M199" s="191"/>
      <c r="N199" s="191"/>
      <c r="O199" s="191"/>
      <c r="P199" s="191"/>
      <c r="Q199" s="191"/>
      <c r="R199" s="191"/>
      <c r="S199" s="191"/>
    </row>
    <row r="200" spans="3:19" s="144" customFormat="1" x14ac:dyDescent="0.25">
      <c r="D200" s="147" t="s">
        <v>424</v>
      </c>
      <c r="E200" s="148" t="s">
        <v>448</v>
      </c>
      <c r="F200" s="141"/>
      <c r="G200"/>
      <c r="H200"/>
      <c r="M200" s="191"/>
      <c r="N200" s="191"/>
      <c r="O200" s="191"/>
      <c r="P200" s="191"/>
      <c r="Q200" s="191"/>
      <c r="R200" s="191"/>
      <c r="S200" s="191"/>
    </row>
    <row r="201" spans="3:19" s="144" customFormat="1" x14ac:dyDescent="0.25">
      <c r="D201" s="147" t="s">
        <v>425</v>
      </c>
      <c r="E201" s="148" t="s">
        <v>449</v>
      </c>
      <c r="F201" s="141"/>
      <c r="G201"/>
      <c r="H201"/>
      <c r="M201" s="191"/>
      <c r="N201" s="191"/>
      <c r="O201" s="191"/>
      <c r="P201" s="191"/>
      <c r="Q201" s="191"/>
      <c r="R201" s="191"/>
      <c r="S201" s="191"/>
    </row>
    <row r="202" spans="3:19" s="144" customFormat="1" x14ac:dyDescent="0.25">
      <c r="D202" s="147" t="s">
        <v>426</v>
      </c>
      <c r="E202" s="148" t="s">
        <v>427</v>
      </c>
      <c r="F202" s="141"/>
      <c r="G202"/>
      <c r="H202"/>
      <c r="M202" s="191"/>
      <c r="N202" s="191"/>
      <c r="O202" s="191"/>
      <c r="P202" s="191"/>
      <c r="Q202" s="191"/>
      <c r="R202" s="191"/>
      <c r="S202" s="191"/>
    </row>
    <row r="203" spans="3:19" s="144" customFormat="1" x14ac:dyDescent="0.25">
      <c r="D203" s="147" t="s">
        <v>428</v>
      </c>
      <c r="E203" s="148" t="s">
        <v>429</v>
      </c>
      <c r="F203" s="141"/>
      <c r="G203"/>
      <c r="H203"/>
      <c r="M203" s="191"/>
      <c r="N203" s="191"/>
      <c r="O203" s="191"/>
      <c r="P203" s="191"/>
      <c r="Q203" s="191"/>
      <c r="R203" s="191"/>
      <c r="S203" s="191"/>
    </row>
    <row r="204" spans="3:19" s="144" customFormat="1" x14ac:dyDescent="0.25">
      <c r="D204" s="147" t="s">
        <v>430</v>
      </c>
      <c r="E204" s="148" t="s">
        <v>462</v>
      </c>
      <c r="F204" s="141"/>
      <c r="G204" s="139"/>
      <c r="H204" s="139"/>
      <c r="M204" s="191"/>
      <c r="N204" s="191"/>
      <c r="O204" s="191"/>
      <c r="P204" s="191"/>
      <c r="Q204" s="191"/>
      <c r="R204" s="191"/>
      <c r="S204" s="191"/>
    </row>
    <row r="205" spans="3:19" s="144" customFormat="1" x14ac:dyDescent="0.25">
      <c r="D205" s="147" t="s">
        <v>431</v>
      </c>
      <c r="E205" s="148" t="s">
        <v>432</v>
      </c>
      <c r="F205" s="141"/>
      <c r="G205"/>
      <c r="H205"/>
      <c r="M205" s="191"/>
      <c r="N205" s="191"/>
      <c r="O205" s="191"/>
      <c r="P205" s="191"/>
      <c r="Q205" s="191"/>
      <c r="R205" s="191"/>
      <c r="S205" s="191"/>
    </row>
    <row r="206" spans="3:19" s="144" customFormat="1" x14ac:dyDescent="0.25">
      <c r="D206" s="146" t="s">
        <v>433</v>
      </c>
      <c r="E206"/>
      <c r="F206"/>
      <c r="G206"/>
      <c r="H206"/>
      <c r="M206" s="191"/>
      <c r="N206" s="191"/>
      <c r="O206" s="191"/>
      <c r="P206" s="191"/>
      <c r="Q206" s="191"/>
      <c r="R206" s="191"/>
      <c r="S206" s="191"/>
    </row>
    <row r="207" spans="3:19" x14ac:dyDescent="0.25">
      <c r="D207" s="146" t="s">
        <v>450</v>
      </c>
      <c r="I207" s="145"/>
    </row>
    <row r="208" spans="3:19" x14ac:dyDescent="0.25">
      <c r="D208" s="146" t="s">
        <v>434</v>
      </c>
    </row>
    <row r="209" spans="4:10" x14ac:dyDescent="0.25">
      <c r="D209" s="146" t="s">
        <v>451</v>
      </c>
    </row>
    <row r="210" spans="4:10" x14ac:dyDescent="0.25">
      <c r="D210" s="146" t="s">
        <v>452</v>
      </c>
      <c r="E210" s="146"/>
      <c r="F210" s="146"/>
      <c r="G210" s="146"/>
      <c r="H210" s="146"/>
      <c r="I210" s="146"/>
      <c r="J210" s="146"/>
    </row>
    <row r="211" spans="4:10" x14ac:dyDescent="0.25">
      <c r="D211" s="146" t="s">
        <v>453</v>
      </c>
      <c r="E211" s="146"/>
      <c r="F211" s="146"/>
      <c r="G211" s="146"/>
      <c r="H211" s="146"/>
      <c r="I211" s="146"/>
      <c r="J211" s="146"/>
    </row>
    <row r="212" spans="4:10" x14ac:dyDescent="0.25">
      <c r="D212" s="146" t="s">
        <v>435</v>
      </c>
      <c r="E212" s="146"/>
      <c r="F212" s="146"/>
      <c r="G212" s="146"/>
      <c r="H212" s="146"/>
      <c r="I212" s="146"/>
      <c r="J212" s="146"/>
    </row>
    <row r="213" spans="4:10" x14ac:dyDescent="0.25">
      <c r="D213" s="146" t="s">
        <v>454</v>
      </c>
      <c r="E213" s="146"/>
      <c r="F213" s="146"/>
      <c r="G213" s="146"/>
      <c r="H213" s="146"/>
      <c r="I213" s="146"/>
      <c r="J213" s="146"/>
    </row>
    <row r="214" spans="4:10" x14ac:dyDescent="0.25">
      <c r="D214" s="146" t="s">
        <v>436</v>
      </c>
      <c r="E214" s="146"/>
      <c r="F214" s="146"/>
      <c r="G214" s="146"/>
      <c r="H214" s="146"/>
      <c r="I214" s="146"/>
      <c r="J214" s="146"/>
    </row>
    <row r="215" spans="4:10" x14ac:dyDescent="0.25">
      <c r="D215" s="146" t="s">
        <v>437</v>
      </c>
      <c r="E215" s="146"/>
      <c r="F215" s="146"/>
      <c r="G215" s="146"/>
      <c r="H215" s="146"/>
      <c r="I215" s="146"/>
      <c r="J215" s="146"/>
    </row>
    <row r="216" spans="4:10" x14ac:dyDescent="0.25">
      <c r="D216" s="146" t="s">
        <v>455</v>
      </c>
      <c r="E216" s="146"/>
      <c r="F216" s="146"/>
      <c r="G216" s="146"/>
      <c r="H216" s="146"/>
      <c r="I216" s="146"/>
      <c r="J216" s="146"/>
    </row>
    <row r="217" spans="4:10" x14ac:dyDescent="0.25">
      <c r="D217" s="146" t="s">
        <v>438</v>
      </c>
      <c r="E217" s="146"/>
      <c r="F217" s="146"/>
      <c r="G217" s="146"/>
      <c r="H217" s="146"/>
      <c r="I217" s="146"/>
      <c r="J217" s="146"/>
    </row>
    <row r="218" spans="4:10" x14ac:dyDescent="0.25">
      <c r="D218" s="146" t="s">
        <v>456</v>
      </c>
      <c r="E218" s="146"/>
      <c r="F218" s="146"/>
      <c r="G218" s="146"/>
      <c r="H218" s="146"/>
      <c r="I218" s="146"/>
      <c r="J218" s="146"/>
    </row>
    <row r="219" spans="4:10" x14ac:dyDescent="0.25">
      <c r="D219" s="146" t="s">
        <v>457</v>
      </c>
      <c r="E219" s="146"/>
      <c r="F219" s="146"/>
      <c r="G219" s="146"/>
      <c r="H219" s="146"/>
      <c r="I219" s="146"/>
      <c r="J219" s="146"/>
    </row>
    <row r="220" spans="4:10" x14ac:dyDescent="0.25">
      <c r="D220" s="146" t="s">
        <v>439</v>
      </c>
      <c r="E220" s="146"/>
      <c r="F220" s="146"/>
      <c r="G220" s="146"/>
      <c r="H220" s="146"/>
      <c r="I220" s="146"/>
      <c r="J220" s="146"/>
    </row>
    <row r="221" spans="4:10" x14ac:dyDescent="0.25">
      <c r="D221" s="146" t="s">
        <v>440</v>
      </c>
      <c r="E221" s="146"/>
      <c r="F221" s="146"/>
      <c r="G221" s="146"/>
      <c r="H221" s="146"/>
      <c r="I221" s="146"/>
      <c r="J221" s="146"/>
    </row>
    <row r="222" spans="4:10" x14ac:dyDescent="0.25">
      <c r="D222" s="146" t="s">
        <v>441</v>
      </c>
      <c r="E222" s="146"/>
      <c r="F222" s="146"/>
      <c r="G222" s="146"/>
      <c r="H222" s="146"/>
      <c r="I222" s="146"/>
      <c r="J222" s="146"/>
    </row>
    <row r="223" spans="4:10" x14ac:dyDescent="0.25">
      <c r="D223" s="146" t="s">
        <v>442</v>
      </c>
      <c r="E223" s="146"/>
      <c r="F223" s="146"/>
      <c r="G223" s="146"/>
      <c r="H223" s="146"/>
      <c r="I223" s="146"/>
      <c r="J223" s="146"/>
    </row>
    <row r="224" spans="4:10" x14ac:dyDescent="0.25">
      <c r="D224" s="146" t="s">
        <v>443</v>
      </c>
      <c r="E224" s="146"/>
      <c r="F224" s="146"/>
      <c r="G224" s="146"/>
      <c r="H224" s="146"/>
      <c r="I224" s="146"/>
      <c r="J224" s="146"/>
    </row>
    <row r="225" spans="4:10" x14ac:dyDescent="0.25">
      <c r="D225" s="146" t="s">
        <v>458</v>
      </c>
      <c r="E225" s="146"/>
      <c r="F225" s="146"/>
      <c r="G225" s="146"/>
      <c r="H225" s="146"/>
      <c r="I225" s="146"/>
      <c r="J225" s="146"/>
    </row>
    <row r="226" spans="4:10" x14ac:dyDescent="0.25">
      <c r="D226" s="146" t="s">
        <v>459</v>
      </c>
      <c r="E226" s="146"/>
      <c r="F226" s="146"/>
      <c r="G226" s="146"/>
      <c r="H226" s="146"/>
      <c r="I226" s="146"/>
      <c r="J226" s="146"/>
    </row>
    <row r="227" spans="4:10" x14ac:dyDescent="0.25">
      <c r="D227" s="146" t="s">
        <v>444</v>
      </c>
      <c r="E227" s="146"/>
      <c r="F227" s="146"/>
      <c r="G227" s="146"/>
      <c r="H227" s="146"/>
      <c r="I227" s="146"/>
      <c r="J227" s="146"/>
    </row>
    <row r="228" spans="4:10" x14ac:dyDescent="0.25">
      <c r="D228" s="146" t="s">
        <v>460</v>
      </c>
      <c r="E228" s="146"/>
      <c r="F228" s="146"/>
      <c r="G228" s="146"/>
      <c r="H228" s="146"/>
      <c r="I228" s="146"/>
      <c r="J228" s="146"/>
    </row>
    <row r="229" spans="4:10" x14ac:dyDescent="0.25">
      <c r="D229" s="146" t="s">
        <v>445</v>
      </c>
      <c r="E229" s="146"/>
      <c r="F229" s="146"/>
      <c r="G229" s="146"/>
      <c r="H229" s="146"/>
      <c r="I229" s="146"/>
      <c r="J229" s="146"/>
    </row>
    <row r="230" spans="4:10" x14ac:dyDescent="0.25">
      <c r="D230" s="146" t="s">
        <v>446</v>
      </c>
      <c r="E230" s="146"/>
      <c r="F230" s="146"/>
      <c r="G230" s="146"/>
      <c r="H230" s="146"/>
      <c r="I230" s="146"/>
      <c r="J230" s="146"/>
    </row>
    <row r="231" spans="4:10" x14ac:dyDescent="0.25">
      <c r="D231" s="146" t="s">
        <v>461</v>
      </c>
      <c r="E231" s="146"/>
      <c r="F231" s="146"/>
      <c r="G231" s="146"/>
      <c r="H231" s="146"/>
      <c r="I231" s="146"/>
      <c r="J231" s="146"/>
    </row>
    <row r="232" spans="4:10" x14ac:dyDescent="0.25">
      <c r="E232" s="146"/>
    </row>
    <row r="233" spans="4:10" x14ac:dyDescent="0.25">
      <c r="E233" s="140"/>
    </row>
    <row r="234" spans="4:10" x14ac:dyDescent="0.25">
      <c r="E234" s="140"/>
    </row>
    <row r="235" spans="4:10" x14ac:dyDescent="0.25">
      <c r="E235" s="140"/>
    </row>
    <row r="236" spans="4:10" x14ac:dyDescent="0.25">
      <c r="E236" s="138"/>
    </row>
    <row r="237" spans="4:10" x14ac:dyDescent="0.25">
      <c r="E237" s="142"/>
    </row>
    <row r="238" spans="4:10" x14ac:dyDescent="0.25">
      <c r="E238" s="138"/>
    </row>
    <row r="239" spans="4:10" x14ac:dyDescent="0.25">
      <c r="E239" s="143"/>
    </row>
    <row r="240" spans="4:10" x14ac:dyDescent="0.25">
      <c r="E240" s="141"/>
    </row>
    <row r="241" spans="5:5" x14ac:dyDescent="0.25">
      <c r="E241" s="143"/>
    </row>
    <row r="242" spans="5:5" x14ac:dyDescent="0.25">
      <c r="E242" s="141"/>
    </row>
    <row r="243" spans="5:5" x14ac:dyDescent="0.25">
      <c r="E243" s="138"/>
    </row>
    <row r="244" spans="5:5" x14ac:dyDescent="0.25">
      <c r="E244" s="142"/>
    </row>
    <row r="245" spans="5:5" x14ac:dyDescent="0.25">
      <c r="E245" s="142"/>
    </row>
    <row r="246" spans="5:5" x14ac:dyDescent="0.25">
      <c r="E246" s="140"/>
    </row>
    <row r="247" spans="5:5" x14ac:dyDescent="0.25">
      <c r="E247" s="140"/>
    </row>
    <row r="248" spans="5:5" x14ac:dyDescent="0.25">
      <c r="E248" s="138"/>
    </row>
    <row r="249" spans="5:5" x14ac:dyDescent="0.25">
      <c r="E249" s="142"/>
    </row>
    <row r="250" spans="5:5" x14ac:dyDescent="0.25">
      <c r="E250" s="143"/>
    </row>
    <row r="251" spans="5:5" x14ac:dyDescent="0.25">
      <c r="E251" s="143"/>
    </row>
    <row r="252" spans="5:5" x14ac:dyDescent="0.25">
      <c r="E252" s="140"/>
    </row>
    <row r="253" spans="5:5" x14ac:dyDescent="0.25">
      <c r="E253" s="138"/>
    </row>
    <row r="254" spans="5:5" x14ac:dyDescent="0.25">
      <c r="E254" s="138"/>
    </row>
  </sheetData>
  <mergeCells count="555">
    <mergeCell ref="C191:L191"/>
    <mergeCell ref="C192:E192"/>
    <mergeCell ref="F192:L192"/>
    <mergeCell ref="C193:E193"/>
    <mergeCell ref="F193:L193"/>
    <mergeCell ref="C194:E194"/>
    <mergeCell ref="F194:L194"/>
    <mergeCell ref="C189:E189"/>
    <mergeCell ref="F189:G190"/>
    <mergeCell ref="H189:H190"/>
    <mergeCell ref="I189:K190"/>
    <mergeCell ref="L189:L190"/>
    <mergeCell ref="C190:E190"/>
    <mergeCell ref="C186:L186"/>
    <mergeCell ref="C187:E188"/>
    <mergeCell ref="F187:H187"/>
    <mergeCell ref="I187:L187"/>
    <mergeCell ref="F188:H188"/>
    <mergeCell ref="I188:L188"/>
    <mergeCell ref="C182:G182"/>
    <mergeCell ref="H182:I183"/>
    <mergeCell ref="J182:K183"/>
    <mergeCell ref="L182:L183"/>
    <mergeCell ref="C183:G183"/>
    <mergeCell ref="V183:V184"/>
    <mergeCell ref="C184:G184"/>
    <mergeCell ref="H184:I185"/>
    <mergeCell ref="J184:K185"/>
    <mergeCell ref="L184:L185"/>
    <mergeCell ref="C178:L178"/>
    <mergeCell ref="C179:L179"/>
    <mergeCell ref="C180:G180"/>
    <mergeCell ref="H180:I180"/>
    <mergeCell ref="J180:K180"/>
    <mergeCell ref="C181:G181"/>
    <mergeCell ref="H181:I181"/>
    <mergeCell ref="J181:K181"/>
    <mergeCell ref="C185:G185"/>
    <mergeCell ref="L174:L175"/>
    <mergeCell ref="C175:G175"/>
    <mergeCell ref="C176:G176"/>
    <mergeCell ref="H176:I177"/>
    <mergeCell ref="J176:K177"/>
    <mergeCell ref="L176:L177"/>
    <mergeCell ref="C177:G177"/>
    <mergeCell ref="C173:G173"/>
    <mergeCell ref="J173:K173"/>
    <mergeCell ref="C174:G174"/>
    <mergeCell ref="H174:H175"/>
    <mergeCell ref="I174:I175"/>
    <mergeCell ref="J174:K175"/>
    <mergeCell ref="C169:G169"/>
    <mergeCell ref="H169:J169"/>
    <mergeCell ref="K169:L169"/>
    <mergeCell ref="C170:L170"/>
    <mergeCell ref="C171:L171"/>
    <mergeCell ref="C172:G172"/>
    <mergeCell ref="H172:I172"/>
    <mergeCell ref="J172:K172"/>
    <mergeCell ref="C167:D167"/>
    <mergeCell ref="E167:G167"/>
    <mergeCell ref="H167:J167"/>
    <mergeCell ref="K167:L167"/>
    <mergeCell ref="C168:D168"/>
    <mergeCell ref="E168:G168"/>
    <mergeCell ref="H168:J168"/>
    <mergeCell ref="K168:L168"/>
    <mergeCell ref="C165:D165"/>
    <mergeCell ref="E165:G165"/>
    <mergeCell ref="H165:J165"/>
    <mergeCell ref="K165:L165"/>
    <mergeCell ref="C166:D166"/>
    <mergeCell ref="E166:G166"/>
    <mergeCell ref="H166:J166"/>
    <mergeCell ref="K166:L166"/>
    <mergeCell ref="C163:D163"/>
    <mergeCell ref="E163:G163"/>
    <mergeCell ref="H163:J163"/>
    <mergeCell ref="K163:L163"/>
    <mergeCell ref="C164:D164"/>
    <mergeCell ref="E164:G164"/>
    <mergeCell ref="H164:J164"/>
    <mergeCell ref="K164:L164"/>
    <mergeCell ref="C161:D161"/>
    <mergeCell ref="E161:G161"/>
    <mergeCell ref="H161:J161"/>
    <mergeCell ref="K161:L161"/>
    <mergeCell ref="C162:D162"/>
    <mergeCell ref="E162:G162"/>
    <mergeCell ref="H162:J162"/>
    <mergeCell ref="K162:L162"/>
    <mergeCell ref="C157:L157"/>
    <mergeCell ref="C158:L158"/>
    <mergeCell ref="C159:D160"/>
    <mergeCell ref="E159:G160"/>
    <mergeCell ref="H159:J159"/>
    <mergeCell ref="K159:L159"/>
    <mergeCell ref="H160:J160"/>
    <mergeCell ref="K160:L160"/>
    <mergeCell ref="C153:G153"/>
    <mergeCell ref="H153:I154"/>
    <mergeCell ref="J153:K154"/>
    <mergeCell ref="L153:L154"/>
    <mergeCell ref="C154:G154"/>
    <mergeCell ref="C155:I155"/>
    <mergeCell ref="J155:K156"/>
    <mergeCell ref="L155:L156"/>
    <mergeCell ref="C156:I156"/>
    <mergeCell ref="C151:G151"/>
    <mergeCell ref="H151:H152"/>
    <mergeCell ref="I151:I152"/>
    <mergeCell ref="J151:K152"/>
    <mergeCell ref="L151:L152"/>
    <mergeCell ref="C152:G152"/>
    <mergeCell ref="C149:G149"/>
    <mergeCell ref="H149:H150"/>
    <mergeCell ref="I149:I150"/>
    <mergeCell ref="J149:K150"/>
    <mergeCell ref="L149:L150"/>
    <mergeCell ref="C150:G150"/>
    <mergeCell ref="C145:F145"/>
    <mergeCell ref="G145:J145"/>
    <mergeCell ref="K145:L145"/>
    <mergeCell ref="C146:L146"/>
    <mergeCell ref="C147:L147"/>
    <mergeCell ref="C148:G148"/>
    <mergeCell ref="H148:I148"/>
    <mergeCell ref="J148:K148"/>
    <mergeCell ref="D143:F143"/>
    <mergeCell ref="G143:J143"/>
    <mergeCell ref="K143:L143"/>
    <mergeCell ref="D144:F144"/>
    <mergeCell ref="G144:J144"/>
    <mergeCell ref="K144:L144"/>
    <mergeCell ref="D141:F141"/>
    <mergeCell ref="G141:J141"/>
    <mergeCell ref="K141:L141"/>
    <mergeCell ref="D142:F142"/>
    <mergeCell ref="G142:J142"/>
    <mergeCell ref="K142:L142"/>
    <mergeCell ref="D139:F139"/>
    <mergeCell ref="G139:J139"/>
    <mergeCell ref="K139:L139"/>
    <mergeCell ref="D140:F140"/>
    <mergeCell ref="G140:J140"/>
    <mergeCell ref="K140:L140"/>
    <mergeCell ref="C136:L136"/>
    <mergeCell ref="D137:F137"/>
    <mergeCell ref="G137:J138"/>
    <mergeCell ref="K137:L137"/>
    <mergeCell ref="D138:F138"/>
    <mergeCell ref="K138:L138"/>
    <mergeCell ref="D134:F134"/>
    <mergeCell ref="G134:J134"/>
    <mergeCell ref="K134:L134"/>
    <mergeCell ref="C135:F135"/>
    <mergeCell ref="G135:J135"/>
    <mergeCell ref="K135:L135"/>
    <mergeCell ref="D132:F132"/>
    <mergeCell ref="G132:J132"/>
    <mergeCell ref="K132:L132"/>
    <mergeCell ref="D133:F133"/>
    <mergeCell ref="G133:J133"/>
    <mergeCell ref="K133:L133"/>
    <mergeCell ref="D130:F130"/>
    <mergeCell ref="G130:J130"/>
    <mergeCell ref="K130:L130"/>
    <mergeCell ref="D131:F131"/>
    <mergeCell ref="G131:J131"/>
    <mergeCell ref="K131:L131"/>
    <mergeCell ref="D128:F128"/>
    <mergeCell ref="G128:J128"/>
    <mergeCell ref="K128:L128"/>
    <mergeCell ref="D129:F129"/>
    <mergeCell ref="G129:J129"/>
    <mergeCell ref="K129:L129"/>
    <mergeCell ref="D126:F126"/>
    <mergeCell ref="G126:J126"/>
    <mergeCell ref="K126:L126"/>
    <mergeCell ref="D127:F127"/>
    <mergeCell ref="G127:J127"/>
    <mergeCell ref="K127:L127"/>
    <mergeCell ref="D124:F124"/>
    <mergeCell ref="G124:J124"/>
    <mergeCell ref="K124:L124"/>
    <mergeCell ref="D125:F125"/>
    <mergeCell ref="G125:J125"/>
    <mergeCell ref="K125:L125"/>
    <mergeCell ref="C118:L118"/>
    <mergeCell ref="C119:L119"/>
    <mergeCell ref="C120:L120"/>
    <mergeCell ref="C121:L121"/>
    <mergeCell ref="D122:F122"/>
    <mergeCell ref="G122:J123"/>
    <mergeCell ref="K122:L122"/>
    <mergeCell ref="D123:F123"/>
    <mergeCell ref="K123:L123"/>
    <mergeCell ref="C117:E117"/>
    <mergeCell ref="F117:H117"/>
    <mergeCell ref="I117:J117"/>
    <mergeCell ref="K117:L117"/>
    <mergeCell ref="M117:N117"/>
    <mergeCell ref="O117:Q117"/>
    <mergeCell ref="C116:E116"/>
    <mergeCell ref="F116:H116"/>
    <mergeCell ref="I116:J116"/>
    <mergeCell ref="K116:L116"/>
    <mergeCell ref="M116:N116"/>
    <mergeCell ref="O116:Q116"/>
    <mergeCell ref="C115:E115"/>
    <mergeCell ref="F115:H115"/>
    <mergeCell ref="I115:J115"/>
    <mergeCell ref="K115:L115"/>
    <mergeCell ref="M115:N115"/>
    <mergeCell ref="O115:Q115"/>
    <mergeCell ref="C114:E114"/>
    <mergeCell ref="F114:H114"/>
    <mergeCell ref="I114:J114"/>
    <mergeCell ref="K114:L114"/>
    <mergeCell ref="M114:N114"/>
    <mergeCell ref="O114:Q114"/>
    <mergeCell ref="O112:Q112"/>
    <mergeCell ref="C113:E113"/>
    <mergeCell ref="F113:H113"/>
    <mergeCell ref="I113:J113"/>
    <mergeCell ref="M113:N113"/>
    <mergeCell ref="O113:Q113"/>
    <mergeCell ref="C111:E111"/>
    <mergeCell ref="F111:H111"/>
    <mergeCell ref="I111:J111"/>
    <mergeCell ref="K111:L113"/>
    <mergeCell ref="M111:N111"/>
    <mergeCell ref="O111:Q111"/>
    <mergeCell ref="C112:E112"/>
    <mergeCell ref="F112:H112"/>
    <mergeCell ref="I112:J112"/>
    <mergeCell ref="M112:N112"/>
    <mergeCell ref="C108:R108"/>
    <mergeCell ref="C109:E109"/>
    <mergeCell ref="F109:H109"/>
    <mergeCell ref="I109:Q109"/>
    <mergeCell ref="C110:E110"/>
    <mergeCell ref="F110:H110"/>
    <mergeCell ref="I110:Q110"/>
    <mergeCell ref="C107:E107"/>
    <mergeCell ref="F107:H107"/>
    <mergeCell ref="I107:J107"/>
    <mergeCell ref="K107:L107"/>
    <mergeCell ref="M107:N107"/>
    <mergeCell ref="O107:Q107"/>
    <mergeCell ref="O104:Q104"/>
    <mergeCell ref="C105:E105"/>
    <mergeCell ref="F105:H105"/>
    <mergeCell ref="I105:J105"/>
    <mergeCell ref="K105:L105"/>
    <mergeCell ref="M105:N105"/>
    <mergeCell ref="C106:E106"/>
    <mergeCell ref="F106:H106"/>
    <mergeCell ref="I106:J106"/>
    <mergeCell ref="K106:L106"/>
    <mergeCell ref="M106:N106"/>
    <mergeCell ref="O106:Q106"/>
    <mergeCell ref="O105:Q105"/>
    <mergeCell ref="C97:R97"/>
    <mergeCell ref="C98:R98"/>
    <mergeCell ref="C99:E104"/>
    <mergeCell ref="F99:H99"/>
    <mergeCell ref="I99:Q99"/>
    <mergeCell ref="F100:H100"/>
    <mergeCell ref="I100:Q100"/>
    <mergeCell ref="F101:H101"/>
    <mergeCell ref="I101:N101"/>
    <mergeCell ref="O101:Q101"/>
    <mergeCell ref="F102:H102"/>
    <mergeCell ref="I102:J102"/>
    <mergeCell ref="K102:L102"/>
    <mergeCell ref="M102:N102"/>
    <mergeCell ref="O102:Q102"/>
    <mergeCell ref="F103:H103"/>
    <mergeCell ref="I103:J103"/>
    <mergeCell ref="K103:L103"/>
    <mergeCell ref="M103:N103"/>
    <mergeCell ref="O103:Q103"/>
    <mergeCell ref="F104:H104"/>
    <mergeCell ref="I104:J104"/>
    <mergeCell ref="K104:L104"/>
    <mergeCell ref="M104:N104"/>
    <mergeCell ref="C95:D95"/>
    <mergeCell ref="E95:K95"/>
    <mergeCell ref="L95:P95"/>
    <mergeCell ref="Q95:R95"/>
    <mergeCell ref="C96:K96"/>
    <mergeCell ref="L96:P96"/>
    <mergeCell ref="Q96:R96"/>
    <mergeCell ref="C93:D93"/>
    <mergeCell ref="E93:K93"/>
    <mergeCell ref="L93:P93"/>
    <mergeCell ref="Q93:R93"/>
    <mergeCell ref="C94:D94"/>
    <mergeCell ref="E94:K94"/>
    <mergeCell ref="L94:P94"/>
    <mergeCell ref="Q94:R94"/>
    <mergeCell ref="Q88:R89"/>
    <mergeCell ref="C90:P90"/>
    <mergeCell ref="Q90:R90"/>
    <mergeCell ref="C91:D92"/>
    <mergeCell ref="E91:K92"/>
    <mergeCell ref="L91:P91"/>
    <mergeCell ref="Q91:R92"/>
    <mergeCell ref="L92:P92"/>
    <mergeCell ref="D88:F89"/>
    <mergeCell ref="G88:G89"/>
    <mergeCell ref="H88:I89"/>
    <mergeCell ref="J88:M89"/>
    <mergeCell ref="N88:O89"/>
    <mergeCell ref="P88:P89"/>
    <mergeCell ref="Q84:R85"/>
    <mergeCell ref="D86:F87"/>
    <mergeCell ref="G86:G87"/>
    <mergeCell ref="H86:I87"/>
    <mergeCell ref="J86:M87"/>
    <mergeCell ref="N86:O87"/>
    <mergeCell ref="P86:P87"/>
    <mergeCell ref="Q86:R87"/>
    <mergeCell ref="D84:F85"/>
    <mergeCell ref="G84:G85"/>
    <mergeCell ref="H84:I85"/>
    <mergeCell ref="J84:M85"/>
    <mergeCell ref="N84:O85"/>
    <mergeCell ref="P84:P85"/>
    <mergeCell ref="Q80:R83"/>
    <mergeCell ref="J81:M81"/>
    <mergeCell ref="N81:O81"/>
    <mergeCell ref="J82:M82"/>
    <mergeCell ref="N82:O82"/>
    <mergeCell ref="J83:M83"/>
    <mergeCell ref="N83:O83"/>
    <mergeCell ref="C80:C83"/>
    <mergeCell ref="D80:F83"/>
    <mergeCell ref="H80:I83"/>
    <mergeCell ref="J80:M80"/>
    <mergeCell ref="N80:O80"/>
    <mergeCell ref="P80:P83"/>
    <mergeCell ref="C78:P78"/>
    <mergeCell ref="Q78:R78"/>
    <mergeCell ref="D79:F79"/>
    <mergeCell ref="H79:I79"/>
    <mergeCell ref="J79:M79"/>
    <mergeCell ref="N79:O79"/>
    <mergeCell ref="Q79:R79"/>
    <mergeCell ref="E76:F76"/>
    <mergeCell ref="G76:I76"/>
    <mergeCell ref="J76:K76"/>
    <mergeCell ref="C77:D77"/>
    <mergeCell ref="E77:F77"/>
    <mergeCell ref="G77:L77"/>
    <mergeCell ref="E74:F74"/>
    <mergeCell ref="G74:I74"/>
    <mergeCell ref="J74:K74"/>
    <mergeCell ref="E75:F75"/>
    <mergeCell ref="G75:I75"/>
    <mergeCell ref="J75:K75"/>
    <mergeCell ref="E72:F72"/>
    <mergeCell ref="G72:I72"/>
    <mergeCell ref="J72:K72"/>
    <mergeCell ref="E73:F73"/>
    <mergeCell ref="G73:I73"/>
    <mergeCell ref="J73:K73"/>
    <mergeCell ref="E70:F70"/>
    <mergeCell ref="G70:I70"/>
    <mergeCell ref="J70:K70"/>
    <mergeCell ref="E71:F71"/>
    <mergeCell ref="G71:I71"/>
    <mergeCell ref="J71:K71"/>
    <mergeCell ref="E68:F68"/>
    <mergeCell ref="G68:I68"/>
    <mergeCell ref="J68:K68"/>
    <mergeCell ref="E69:F69"/>
    <mergeCell ref="G69:I69"/>
    <mergeCell ref="J69:K69"/>
    <mergeCell ref="E66:F66"/>
    <mergeCell ref="G66:I66"/>
    <mergeCell ref="J66:K66"/>
    <mergeCell ref="E67:F67"/>
    <mergeCell ref="G67:I67"/>
    <mergeCell ref="J67:K67"/>
    <mergeCell ref="E64:F64"/>
    <mergeCell ref="G64:I64"/>
    <mergeCell ref="J64:K64"/>
    <mergeCell ref="E65:F65"/>
    <mergeCell ref="G65:I65"/>
    <mergeCell ref="J65:K65"/>
    <mergeCell ref="C61:L61"/>
    <mergeCell ref="E62:F62"/>
    <mergeCell ref="G62:I62"/>
    <mergeCell ref="J62:K63"/>
    <mergeCell ref="E63:F63"/>
    <mergeCell ref="G63:I63"/>
    <mergeCell ref="E59:F59"/>
    <mergeCell ref="G59:I59"/>
    <mergeCell ref="J59:K59"/>
    <mergeCell ref="C60:D60"/>
    <mergeCell ref="E60:F60"/>
    <mergeCell ref="G60:L60"/>
    <mergeCell ref="E57:F57"/>
    <mergeCell ref="G57:I57"/>
    <mergeCell ref="J57:K57"/>
    <mergeCell ref="E58:F58"/>
    <mergeCell ref="G58:I58"/>
    <mergeCell ref="J58:K58"/>
    <mergeCell ref="E55:F55"/>
    <mergeCell ref="G55:I55"/>
    <mergeCell ref="J55:K55"/>
    <mergeCell ref="E56:F56"/>
    <mergeCell ref="G56:I56"/>
    <mergeCell ref="J56:K56"/>
    <mergeCell ref="E53:F53"/>
    <mergeCell ref="G53:I53"/>
    <mergeCell ref="J53:K53"/>
    <mergeCell ref="E54:F54"/>
    <mergeCell ref="G54:I54"/>
    <mergeCell ref="J54:K54"/>
    <mergeCell ref="E51:F51"/>
    <mergeCell ref="G51:I51"/>
    <mergeCell ref="J51:K51"/>
    <mergeCell ref="E52:F52"/>
    <mergeCell ref="G52:I52"/>
    <mergeCell ref="J52:K52"/>
    <mergeCell ref="E49:F49"/>
    <mergeCell ref="G49:I49"/>
    <mergeCell ref="J49:K49"/>
    <mergeCell ref="E50:F50"/>
    <mergeCell ref="G50:I50"/>
    <mergeCell ref="J50:K50"/>
    <mergeCell ref="E47:F47"/>
    <mergeCell ref="G47:I47"/>
    <mergeCell ref="J47:K47"/>
    <mergeCell ref="E48:F48"/>
    <mergeCell ref="G48:I48"/>
    <mergeCell ref="J48:K48"/>
    <mergeCell ref="E45:F45"/>
    <mergeCell ref="G45:I45"/>
    <mergeCell ref="J45:K45"/>
    <mergeCell ref="E46:F46"/>
    <mergeCell ref="G46:I46"/>
    <mergeCell ref="J46:K46"/>
    <mergeCell ref="E43:F43"/>
    <mergeCell ref="G43:I43"/>
    <mergeCell ref="J43:K43"/>
    <mergeCell ref="E44:F44"/>
    <mergeCell ref="G44:I44"/>
    <mergeCell ref="J44:K44"/>
    <mergeCell ref="C38:H38"/>
    <mergeCell ref="I38:L38"/>
    <mergeCell ref="C39:L39"/>
    <mergeCell ref="C40:L40"/>
    <mergeCell ref="E41:F41"/>
    <mergeCell ref="G41:I41"/>
    <mergeCell ref="J41:K42"/>
    <mergeCell ref="E42:F42"/>
    <mergeCell ref="G42:I42"/>
    <mergeCell ref="C34:D34"/>
    <mergeCell ref="E34:H34"/>
    <mergeCell ref="I34:L34"/>
    <mergeCell ref="C35:H35"/>
    <mergeCell ref="I35:L35"/>
    <mergeCell ref="C36:H36"/>
    <mergeCell ref="I36:L37"/>
    <mergeCell ref="C37:H37"/>
    <mergeCell ref="C32:D32"/>
    <mergeCell ref="E32:H32"/>
    <mergeCell ref="I32:L32"/>
    <mergeCell ref="C33:D33"/>
    <mergeCell ref="E33:H33"/>
    <mergeCell ref="I33:L33"/>
    <mergeCell ref="C30:D30"/>
    <mergeCell ref="E30:H30"/>
    <mergeCell ref="I30:L30"/>
    <mergeCell ref="C31:D31"/>
    <mergeCell ref="E31:H31"/>
    <mergeCell ref="I31:L31"/>
    <mergeCell ref="C28:D28"/>
    <mergeCell ref="E28:H28"/>
    <mergeCell ref="I28:L28"/>
    <mergeCell ref="C29:D29"/>
    <mergeCell ref="E29:H29"/>
    <mergeCell ref="I29:L29"/>
    <mergeCell ref="C26:D26"/>
    <mergeCell ref="E26:H26"/>
    <mergeCell ref="I26:L26"/>
    <mergeCell ref="C27:D27"/>
    <mergeCell ref="E27:H27"/>
    <mergeCell ref="I27:L27"/>
    <mergeCell ref="C24:D24"/>
    <mergeCell ref="E24:H24"/>
    <mergeCell ref="I24:L24"/>
    <mergeCell ref="C25:D25"/>
    <mergeCell ref="E25:H25"/>
    <mergeCell ref="I25:L25"/>
    <mergeCell ref="I16:L16"/>
    <mergeCell ref="C17:D17"/>
    <mergeCell ref="E17:H17"/>
    <mergeCell ref="I17:L17"/>
    <mergeCell ref="C22:D22"/>
    <mergeCell ref="E22:H22"/>
    <mergeCell ref="I22:L22"/>
    <mergeCell ref="C23:D23"/>
    <mergeCell ref="E23:H23"/>
    <mergeCell ref="I23:L23"/>
    <mergeCell ref="C20:D20"/>
    <mergeCell ref="E20:H20"/>
    <mergeCell ref="I20:L20"/>
    <mergeCell ref="C21:D21"/>
    <mergeCell ref="E21:H21"/>
    <mergeCell ref="I21:L21"/>
    <mergeCell ref="C2:G2"/>
    <mergeCell ref="H2:L3"/>
    <mergeCell ref="C3:G3"/>
    <mergeCell ref="C4:L4"/>
    <mergeCell ref="C5:L5"/>
    <mergeCell ref="C6:L6"/>
    <mergeCell ref="C14:D14"/>
    <mergeCell ref="E14:H14"/>
    <mergeCell ref="I14:L14"/>
    <mergeCell ref="C11:L11"/>
    <mergeCell ref="C12:D12"/>
    <mergeCell ref="E12:H12"/>
    <mergeCell ref="I12:L12"/>
    <mergeCell ref="C13:D13"/>
    <mergeCell ref="E13:H13"/>
    <mergeCell ref="I13:L13"/>
    <mergeCell ref="N40:R40"/>
    <mergeCell ref="N120:V120"/>
    <mergeCell ref="T106:V107"/>
    <mergeCell ref="N124:U124"/>
    <mergeCell ref="N136:V136"/>
    <mergeCell ref="C7:L7"/>
    <mergeCell ref="C8:L8"/>
    <mergeCell ref="C9:H9"/>
    <mergeCell ref="I9:L9"/>
    <mergeCell ref="C10:E10"/>
    <mergeCell ref="F10:H10"/>
    <mergeCell ref="I10:J10"/>
    <mergeCell ref="K10:L10"/>
    <mergeCell ref="C15:D15"/>
    <mergeCell ref="E15:H15"/>
    <mergeCell ref="I15:L15"/>
    <mergeCell ref="C18:D18"/>
    <mergeCell ref="E18:H18"/>
    <mergeCell ref="I18:L18"/>
    <mergeCell ref="C19:D19"/>
    <mergeCell ref="E19:H19"/>
    <mergeCell ref="I19:L19"/>
    <mergeCell ref="C16:D16"/>
    <mergeCell ref="E16:H16"/>
  </mergeCells>
  <pageMargins left="0.70866141732283472" right="0.70866141732283472" top="0.74803149606299213" bottom="0.74803149606299213" header="0.31496062992125984" footer="0.31496062992125984"/>
  <pageSetup paperSize="9" scale="44" fitToHeight="3" orientation="portrait" r:id="rId1"/>
  <rowBreaks count="3" manualBreakCount="3">
    <brk id="60" min="2" max="21" man="1"/>
    <brk id="117" min="2" max="21" man="1"/>
    <brk id="177" min="2"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V228"/>
  <sheetViews>
    <sheetView topLeftCell="A207" zoomScaleNormal="100" workbookViewId="0">
      <selection activeCell="L131" sqref="L131:L132"/>
    </sheetView>
  </sheetViews>
  <sheetFormatPr defaultRowHeight="15" x14ac:dyDescent="0.25"/>
  <cols>
    <col min="4" max="4" width="11.42578125" customWidth="1"/>
    <col min="12" max="12" width="13.28515625" customWidth="1"/>
    <col min="13" max="13" width="13.42578125" style="19" customWidth="1"/>
    <col min="14" max="19" width="9.140625" style="19"/>
    <col min="22" max="22" width="11.85546875" customWidth="1"/>
  </cols>
  <sheetData>
    <row r="1" spans="3:19" ht="15.75" thickBot="1" x14ac:dyDescent="0.3"/>
    <row r="2" spans="3:19" ht="21" customHeight="1" x14ac:dyDescent="0.25">
      <c r="C2" s="893" t="s">
        <v>324</v>
      </c>
      <c r="D2" s="894"/>
      <c r="E2" s="894"/>
      <c r="F2" s="894"/>
      <c r="G2" s="895"/>
      <c r="H2" s="896" t="s">
        <v>325</v>
      </c>
      <c r="I2" s="897"/>
      <c r="J2" s="897"/>
      <c r="K2" s="897"/>
      <c r="L2" s="898"/>
    </row>
    <row r="3" spans="3:19" ht="59.25" customHeight="1" thickBot="1" x14ac:dyDescent="0.3">
      <c r="C3" s="902" t="s">
        <v>655</v>
      </c>
      <c r="D3" s="903"/>
      <c r="E3" s="903"/>
      <c r="F3" s="903"/>
      <c r="G3" s="904"/>
      <c r="H3" s="899"/>
      <c r="I3" s="900"/>
      <c r="J3" s="900"/>
      <c r="K3" s="900"/>
      <c r="L3" s="901"/>
    </row>
    <row r="4" spans="3:19" ht="15.75" customHeight="1" thickBot="1" x14ac:dyDescent="0.3">
      <c r="C4" s="905" t="s">
        <v>326</v>
      </c>
      <c r="D4" s="906"/>
      <c r="E4" s="906"/>
      <c r="F4" s="906"/>
      <c r="G4" s="906"/>
      <c r="H4" s="906"/>
      <c r="I4" s="906"/>
      <c r="J4" s="906"/>
      <c r="K4" s="906"/>
      <c r="L4" s="907"/>
    </row>
    <row r="5" spans="3:19" ht="15.75" customHeight="1" thickBot="1" x14ac:dyDescent="0.3">
      <c r="C5" s="872" t="s">
        <v>465</v>
      </c>
      <c r="D5" s="873"/>
      <c r="E5" s="873"/>
      <c r="F5" s="873"/>
      <c r="G5" s="873"/>
      <c r="H5" s="873"/>
      <c r="I5" s="873"/>
      <c r="J5" s="873"/>
      <c r="K5" s="873"/>
      <c r="L5" s="874"/>
      <c r="N5" s="19" t="s">
        <v>463</v>
      </c>
    </row>
    <row r="6" spans="3:19" ht="15.75" customHeight="1" thickBot="1" x14ac:dyDescent="0.3">
      <c r="C6" s="872" t="s">
        <v>466</v>
      </c>
      <c r="D6" s="873"/>
      <c r="E6" s="873"/>
      <c r="F6" s="873"/>
      <c r="G6" s="873"/>
      <c r="H6" s="873"/>
      <c r="I6" s="873"/>
      <c r="J6" s="873"/>
      <c r="K6" s="873"/>
      <c r="L6" s="874"/>
      <c r="N6" s="19" t="s">
        <v>464</v>
      </c>
    </row>
    <row r="7" spans="3:19" ht="15.75" thickBot="1" x14ac:dyDescent="0.3">
      <c r="C7" s="872" t="s">
        <v>0</v>
      </c>
      <c r="D7" s="873"/>
      <c r="E7" s="873"/>
      <c r="F7" s="873"/>
      <c r="G7" s="873"/>
      <c r="H7" s="873"/>
      <c r="I7" s="873"/>
      <c r="J7" s="873"/>
      <c r="K7" s="873"/>
      <c r="L7" s="874"/>
    </row>
    <row r="8" spans="3:19" ht="15.75" customHeight="1" thickBot="1" x14ac:dyDescent="0.3">
      <c r="C8" s="875" t="s">
        <v>229</v>
      </c>
      <c r="D8" s="876"/>
      <c r="E8" s="876"/>
      <c r="F8" s="876"/>
      <c r="G8" s="876"/>
      <c r="H8" s="876"/>
      <c r="I8" s="876"/>
      <c r="J8" s="876"/>
      <c r="K8" s="876"/>
      <c r="L8" s="877"/>
    </row>
    <row r="9" spans="3:19" ht="15.75" customHeight="1" thickBot="1" x14ac:dyDescent="0.3">
      <c r="C9" s="872" t="s">
        <v>1</v>
      </c>
      <c r="D9" s="873"/>
      <c r="E9" s="873"/>
      <c r="F9" s="873"/>
      <c r="G9" s="873"/>
      <c r="H9" s="874"/>
      <c r="I9" s="872" t="s">
        <v>2</v>
      </c>
      <c r="J9" s="873"/>
      <c r="K9" s="873"/>
      <c r="L9" s="874"/>
    </row>
    <row r="10" spans="3:19" ht="15.75" thickBot="1" x14ac:dyDescent="0.3">
      <c r="C10" s="872" t="s">
        <v>3</v>
      </c>
      <c r="D10" s="873"/>
      <c r="E10" s="874"/>
      <c r="F10" s="872" t="s">
        <v>4</v>
      </c>
      <c r="G10" s="873"/>
      <c r="H10" s="874"/>
      <c r="I10" s="872" t="s">
        <v>5</v>
      </c>
      <c r="J10" s="874"/>
      <c r="K10" s="872" t="s">
        <v>6</v>
      </c>
      <c r="L10" s="874"/>
    </row>
    <row r="11" spans="3:19" ht="69.75" customHeight="1" thickBot="1" x14ac:dyDescent="0.3">
      <c r="C11" s="905" t="s">
        <v>467</v>
      </c>
      <c r="D11" s="906"/>
      <c r="E11" s="906"/>
      <c r="F11" s="906"/>
      <c r="G11" s="906"/>
      <c r="H11" s="906"/>
      <c r="I11" s="906"/>
      <c r="J11" s="906"/>
      <c r="K11" s="906"/>
      <c r="L11" s="907"/>
    </row>
    <row r="12" spans="3:19" ht="15.75" customHeight="1" thickBot="1" x14ac:dyDescent="0.3">
      <c r="C12" s="908" t="s">
        <v>327</v>
      </c>
      <c r="D12" s="909"/>
      <c r="E12" s="910" t="s">
        <v>328</v>
      </c>
      <c r="F12" s="911"/>
      <c r="G12" s="911"/>
      <c r="H12" s="912"/>
      <c r="I12" s="913" t="s">
        <v>329</v>
      </c>
      <c r="J12" s="914"/>
      <c r="K12" s="914"/>
      <c r="L12" s="915"/>
    </row>
    <row r="13" spans="3:19" s="5" customFormat="1" ht="22.5" customHeight="1" thickBot="1" x14ac:dyDescent="0.3">
      <c r="C13" s="878" t="str">
        <f>'katalog odpadów'!B47</f>
        <v>15 01 06</v>
      </c>
      <c r="D13" s="879"/>
      <c r="E13" s="880" t="str">
        <f>'katalog odpadów'!C47</f>
        <v xml:space="preserve">Zmieszane odpady opakowaniowe ( w części papier, szkło, tworzywa, metale, wielomateriałowe) </v>
      </c>
      <c r="F13" s="881"/>
      <c r="G13" s="881"/>
      <c r="H13" s="882"/>
      <c r="I13" s="883">
        <v>10</v>
      </c>
      <c r="J13" s="884"/>
      <c r="K13" s="884"/>
      <c r="L13" s="885"/>
      <c r="M13" s="19"/>
      <c r="N13" s="19"/>
      <c r="O13" s="19"/>
      <c r="P13" s="19"/>
      <c r="Q13" s="19"/>
      <c r="R13" s="19"/>
      <c r="S13" s="19"/>
    </row>
    <row r="14" spans="3:19" s="5" customFormat="1" ht="15.75" customHeight="1" thickBot="1" x14ac:dyDescent="0.3">
      <c r="C14" s="878" t="str">
        <f>'katalog odpadów'!B48</f>
        <v>15 01 07</v>
      </c>
      <c r="D14" s="879"/>
      <c r="E14" s="880" t="str">
        <f>'katalog odpadów'!C48</f>
        <v>Opakowania ze szkła</v>
      </c>
      <c r="F14" s="881"/>
      <c r="G14" s="881"/>
      <c r="H14" s="882"/>
      <c r="I14" s="883">
        <v>1</v>
      </c>
      <c r="J14" s="884"/>
      <c r="K14" s="884"/>
      <c r="L14" s="885"/>
      <c r="M14" s="19"/>
      <c r="N14" s="19"/>
      <c r="O14" s="19"/>
      <c r="P14" s="19"/>
      <c r="Q14" s="19"/>
      <c r="R14" s="19"/>
      <c r="S14" s="19"/>
    </row>
    <row r="15" spans="3:19" s="8" customFormat="1" ht="15.75" customHeight="1" thickBot="1" x14ac:dyDescent="0.3">
      <c r="C15" s="919" t="str">
        <f>'katalog odpadów'!B38</f>
        <v>20 03 01</v>
      </c>
      <c r="D15" s="920"/>
      <c r="E15" s="921" t="str">
        <f>'katalog odpadów'!C38</f>
        <v>Niesegregowane (zmieszane) odpady komunalne</v>
      </c>
      <c r="F15" s="922"/>
      <c r="G15" s="922"/>
      <c r="H15" s="923"/>
      <c r="I15" s="924">
        <v>200</v>
      </c>
      <c r="J15" s="925"/>
      <c r="K15" s="925"/>
      <c r="L15" s="926"/>
      <c r="M15" s="19"/>
      <c r="N15" s="19"/>
      <c r="O15" s="19"/>
      <c r="P15" s="19"/>
      <c r="Q15" s="19"/>
      <c r="R15" s="19"/>
      <c r="S15" s="19"/>
    </row>
    <row r="16" spans="3:19" s="7" customFormat="1" ht="29.25" customHeight="1" thickBot="1" x14ac:dyDescent="0.3">
      <c r="C16" s="927" t="str">
        <f>'katalog odpadów'!B67</f>
        <v>17 01 03</v>
      </c>
      <c r="D16" s="928"/>
      <c r="E16" s="927" t="str">
        <f>'katalog odpadów'!C67</f>
        <v xml:space="preserve"> Odpady innych materiałów ceramicznych i elementów wyposażenia</v>
      </c>
      <c r="F16" s="929"/>
      <c r="G16" s="929"/>
      <c r="H16" s="928"/>
      <c r="I16" s="930">
        <v>20</v>
      </c>
      <c r="J16" s="931"/>
      <c r="K16" s="931"/>
      <c r="L16" s="932"/>
      <c r="M16" s="19"/>
      <c r="N16" s="19"/>
      <c r="O16" s="19"/>
      <c r="P16" s="19"/>
      <c r="Q16" s="19"/>
      <c r="R16" s="19"/>
      <c r="S16" s="19"/>
    </row>
    <row r="17" spans="3:19" s="7" customFormat="1" ht="33.75" customHeight="1" thickBot="1" x14ac:dyDescent="0.3">
      <c r="C17" s="927" t="str">
        <f>'katalog odpadów'!B68</f>
        <v>17 01 07</v>
      </c>
      <c r="D17" s="928"/>
      <c r="E17" s="927" t="str">
        <f>'katalog odpadów'!C68</f>
        <v xml:space="preserve"> Zmieszane odpady z betonu, gruzu ceglanego, odpadowych materiałów ceramicznych i elementów wyposażenia inne niż wymienione w 17 01 06</v>
      </c>
      <c r="F17" s="929"/>
      <c r="G17" s="929"/>
      <c r="H17" s="928"/>
      <c r="I17" s="930">
        <v>5</v>
      </c>
      <c r="J17" s="931"/>
      <c r="K17" s="931"/>
      <c r="L17" s="932"/>
      <c r="M17" s="19"/>
      <c r="N17" s="19"/>
      <c r="O17" s="19"/>
      <c r="P17" s="19"/>
      <c r="Q17" s="19"/>
      <c r="R17" s="19"/>
      <c r="S17" s="19"/>
    </row>
    <row r="18" spans="3:19" ht="15.75" customHeight="1" thickBot="1" x14ac:dyDescent="0.3">
      <c r="C18" s="933" t="str">
        <f>'katalog odpadów'!B40</f>
        <v>20 03 07</v>
      </c>
      <c r="D18" s="934"/>
      <c r="E18" s="933" t="str">
        <f>'katalog odpadów'!C40</f>
        <v>Odpady wielkogabarytowe</v>
      </c>
      <c r="F18" s="935"/>
      <c r="G18" s="935"/>
      <c r="H18" s="934"/>
      <c r="I18" s="936">
        <v>1</v>
      </c>
      <c r="J18" s="937"/>
      <c r="K18" s="937"/>
      <c r="L18" s="938"/>
    </row>
    <row r="19" spans="3:19" ht="36" customHeight="1" thickBot="1" x14ac:dyDescent="0.3">
      <c r="C19" s="933" t="s">
        <v>169</v>
      </c>
      <c r="D19" s="934"/>
      <c r="E19" s="933" t="s">
        <v>468</v>
      </c>
      <c r="F19" s="935"/>
      <c r="G19" s="935"/>
      <c r="H19" s="934"/>
      <c r="I19" s="936">
        <v>50</v>
      </c>
      <c r="J19" s="937"/>
      <c r="K19" s="937"/>
      <c r="L19" s="938"/>
    </row>
    <row r="20" spans="3:19" ht="15.75" thickBot="1" x14ac:dyDescent="0.3">
      <c r="C20" s="933"/>
      <c r="D20" s="934"/>
      <c r="E20" s="933"/>
      <c r="F20" s="935"/>
      <c r="G20" s="935"/>
      <c r="H20" s="934"/>
      <c r="I20" s="942"/>
      <c r="J20" s="943"/>
      <c r="K20" s="943"/>
      <c r="L20" s="944"/>
    </row>
    <row r="21" spans="3:19" ht="15.75" thickBot="1" x14ac:dyDescent="0.3">
      <c r="C21" s="933"/>
      <c r="D21" s="934"/>
      <c r="E21" s="933"/>
      <c r="F21" s="935"/>
      <c r="G21" s="935"/>
      <c r="H21" s="934"/>
      <c r="I21" s="942"/>
      <c r="J21" s="943"/>
      <c r="K21" s="943"/>
      <c r="L21" s="944"/>
    </row>
    <row r="22" spans="3:19" ht="15.75" thickBot="1" x14ac:dyDescent="0.3">
      <c r="C22" s="933"/>
      <c r="D22" s="934"/>
      <c r="E22" s="933"/>
      <c r="F22" s="935"/>
      <c r="G22" s="935"/>
      <c r="H22" s="934"/>
      <c r="I22" s="942"/>
      <c r="J22" s="943"/>
      <c r="K22" s="943"/>
      <c r="L22" s="944"/>
    </row>
    <row r="23" spans="3:19" ht="15.75" thickBot="1" x14ac:dyDescent="0.3">
      <c r="C23" s="945" t="s">
        <v>7</v>
      </c>
      <c r="D23" s="946"/>
      <c r="E23" s="946"/>
      <c r="F23" s="946"/>
      <c r="G23" s="946"/>
      <c r="H23" s="947"/>
      <c r="I23" s="948">
        <f>SUM(I13:L19)</f>
        <v>287</v>
      </c>
      <c r="J23" s="949"/>
      <c r="K23" s="949"/>
      <c r="L23" s="950"/>
    </row>
    <row r="24" spans="3:19" ht="15" customHeight="1" x14ac:dyDescent="0.25">
      <c r="C24" s="951" t="s">
        <v>330</v>
      </c>
      <c r="D24" s="952"/>
      <c r="E24" s="952"/>
      <c r="F24" s="952"/>
      <c r="G24" s="952"/>
      <c r="H24" s="953"/>
      <c r="I24" s="954">
        <f>I23-I26</f>
        <v>262</v>
      </c>
      <c r="J24" s="955"/>
      <c r="K24" s="955"/>
      <c r="L24" s="956"/>
    </row>
    <row r="25" spans="3:19" ht="15.75" thickBot="1" x14ac:dyDescent="0.3">
      <c r="C25" s="960" t="s">
        <v>331</v>
      </c>
      <c r="D25" s="961"/>
      <c r="E25" s="961"/>
      <c r="F25" s="961"/>
      <c r="G25" s="961"/>
      <c r="H25" s="962"/>
      <c r="I25" s="957"/>
      <c r="J25" s="958"/>
      <c r="K25" s="958"/>
      <c r="L25" s="959"/>
    </row>
    <row r="26" spans="3:19" ht="15.75" customHeight="1" thickBot="1" x14ac:dyDescent="0.3">
      <c r="C26" s="963" t="s">
        <v>332</v>
      </c>
      <c r="D26" s="964"/>
      <c r="E26" s="964"/>
      <c r="F26" s="964"/>
      <c r="G26" s="964"/>
      <c r="H26" s="965"/>
      <c r="I26" s="966">
        <f>I16+I17</f>
        <v>25</v>
      </c>
      <c r="J26" s="967"/>
      <c r="K26" s="967"/>
      <c r="L26" s="968"/>
    </row>
    <row r="27" spans="3:19" ht="38.25" customHeight="1" thickBot="1" x14ac:dyDescent="0.3">
      <c r="C27" s="905" t="s">
        <v>473</v>
      </c>
      <c r="D27" s="906"/>
      <c r="E27" s="906"/>
      <c r="F27" s="906"/>
      <c r="G27" s="906"/>
      <c r="H27" s="906"/>
      <c r="I27" s="906"/>
      <c r="J27" s="906"/>
      <c r="K27" s="906"/>
      <c r="L27" s="907"/>
    </row>
    <row r="28" spans="3:19" ht="50.25" customHeight="1" thickBot="1" x14ac:dyDescent="0.3">
      <c r="C28" s="875" t="s">
        <v>476</v>
      </c>
      <c r="D28" s="876"/>
      <c r="E28" s="876"/>
      <c r="F28" s="876"/>
      <c r="G28" s="876"/>
      <c r="H28" s="876"/>
      <c r="I28" s="876"/>
      <c r="J28" s="876"/>
      <c r="K28" s="876"/>
      <c r="L28" s="877"/>
      <c r="N28" s="181" t="s">
        <v>472</v>
      </c>
    </row>
    <row r="29" spans="3:19" ht="22.5" customHeight="1" x14ac:dyDescent="0.25">
      <c r="C29" s="113"/>
      <c r="D29" s="115"/>
      <c r="E29" s="951"/>
      <c r="F29" s="953"/>
      <c r="G29" s="969" t="s">
        <v>334</v>
      </c>
      <c r="H29" s="970"/>
      <c r="I29" s="971"/>
      <c r="J29" s="969" t="s">
        <v>336</v>
      </c>
      <c r="K29" s="971"/>
      <c r="L29" s="117"/>
    </row>
    <row r="30" spans="3:19" ht="45" customHeight="1" thickBot="1" x14ac:dyDescent="0.3">
      <c r="C30" s="114" t="s">
        <v>327</v>
      </c>
      <c r="D30" s="116" t="s">
        <v>328</v>
      </c>
      <c r="E30" s="974" t="s">
        <v>333</v>
      </c>
      <c r="F30" s="975"/>
      <c r="G30" s="972" t="s">
        <v>335</v>
      </c>
      <c r="H30" s="976"/>
      <c r="I30" s="973"/>
      <c r="J30" s="972"/>
      <c r="K30" s="973"/>
      <c r="L30" s="118" t="s">
        <v>337</v>
      </c>
    </row>
    <row r="31" spans="3:19" ht="45" customHeight="1" thickBot="1" x14ac:dyDescent="0.3">
      <c r="C31" s="159" t="str">
        <f>C13</f>
        <v>15 01 06</v>
      </c>
      <c r="D31" s="159" t="str">
        <f>E13</f>
        <v xml:space="preserve">Zmieszane odpady opakowaniowe ( w części papier, szkło, tworzywa, metale, wielomateriałowe) </v>
      </c>
      <c r="E31" s="982">
        <f>I13</f>
        <v>10</v>
      </c>
      <c r="F31" s="983"/>
      <c r="G31" s="984" t="s">
        <v>862</v>
      </c>
      <c r="H31" s="985"/>
      <c r="I31" s="983"/>
      <c r="J31" s="984" t="s">
        <v>957</v>
      </c>
      <c r="K31" s="983"/>
      <c r="L31" s="160" t="s">
        <v>946</v>
      </c>
    </row>
    <row r="32" spans="3:19" s="5" customFormat="1" ht="45" customHeight="1" thickBot="1" x14ac:dyDescent="0.3">
      <c r="C32" s="159" t="str">
        <f>C14</f>
        <v>15 01 07</v>
      </c>
      <c r="D32" s="159" t="str">
        <f>E14</f>
        <v>Opakowania ze szkła</v>
      </c>
      <c r="E32" s="982">
        <f>I14</f>
        <v>1</v>
      </c>
      <c r="F32" s="983"/>
      <c r="G32" s="984" t="s">
        <v>239</v>
      </c>
      <c r="H32" s="985"/>
      <c r="I32" s="983"/>
      <c r="J32" s="984" t="s">
        <v>947</v>
      </c>
      <c r="K32" s="983"/>
      <c r="L32" s="160" t="s">
        <v>948</v>
      </c>
      <c r="M32" s="19"/>
      <c r="N32" s="19"/>
      <c r="O32" s="19"/>
      <c r="P32" s="19"/>
      <c r="Q32" s="19"/>
      <c r="R32" s="19"/>
      <c r="S32" s="19"/>
    </row>
    <row r="33" spans="3:19" s="7" customFormat="1" ht="45" customHeight="1" thickBot="1" x14ac:dyDescent="0.3">
      <c r="C33" s="161" t="str">
        <f>C16</f>
        <v>17 01 03</v>
      </c>
      <c r="D33" s="161" t="str">
        <f>E16</f>
        <v xml:space="preserve"> Odpady innych materiałów ceramicznych i elementów wyposażenia</v>
      </c>
      <c r="E33" s="986">
        <f>I16</f>
        <v>20</v>
      </c>
      <c r="F33" s="987"/>
      <c r="G33" s="988" t="s">
        <v>239</v>
      </c>
      <c r="H33" s="989"/>
      <c r="I33" s="987"/>
      <c r="J33" s="988" t="s">
        <v>477</v>
      </c>
      <c r="K33" s="987"/>
      <c r="L33" s="162" t="s">
        <v>949</v>
      </c>
      <c r="M33" s="19"/>
      <c r="N33" s="19"/>
      <c r="O33" s="19"/>
      <c r="P33" s="19"/>
      <c r="Q33" s="19"/>
      <c r="R33" s="19"/>
      <c r="S33" s="19"/>
    </row>
    <row r="34" spans="3:19" s="7" customFormat="1" ht="45" customHeight="1" thickBot="1" x14ac:dyDescent="0.3">
      <c r="C34" s="161" t="str">
        <f>C17</f>
        <v>17 01 07</v>
      </c>
      <c r="D34" s="161" t="str">
        <f>E17</f>
        <v xml:space="preserve"> Zmieszane odpady z betonu, gruzu ceglanego, odpadowych materiałów ceramicznych i elementów wyposażenia inne niż wymienione w 17 01 06</v>
      </c>
      <c r="E34" s="986">
        <f>I17</f>
        <v>5</v>
      </c>
      <c r="F34" s="987"/>
      <c r="G34" s="988" t="s">
        <v>239</v>
      </c>
      <c r="H34" s="989"/>
      <c r="I34" s="987"/>
      <c r="J34" s="988" t="s">
        <v>477</v>
      </c>
      <c r="K34" s="987"/>
      <c r="L34" s="162" t="s">
        <v>949</v>
      </c>
      <c r="M34" s="19"/>
      <c r="N34" s="19"/>
      <c r="O34" s="19"/>
      <c r="P34" s="19"/>
      <c r="Q34" s="19"/>
      <c r="R34" s="19"/>
      <c r="S34" s="19"/>
    </row>
    <row r="35" spans="3:19" s="8" customFormat="1" ht="45" customHeight="1" thickBot="1" x14ac:dyDescent="0.3">
      <c r="C35" s="163" t="str">
        <f>C15</f>
        <v>20 03 01</v>
      </c>
      <c r="D35" s="163" t="str">
        <f>E15</f>
        <v>Niesegregowane (zmieszane) odpady komunalne</v>
      </c>
      <c r="E35" s="990">
        <f>I15*1</f>
        <v>200</v>
      </c>
      <c r="F35" s="991"/>
      <c r="G35" s="992" t="s">
        <v>860</v>
      </c>
      <c r="H35" s="993"/>
      <c r="I35" s="991"/>
      <c r="J35" s="992" t="s">
        <v>950</v>
      </c>
      <c r="K35" s="991"/>
      <c r="L35" s="164" t="s">
        <v>951</v>
      </c>
      <c r="M35" s="19"/>
      <c r="N35" s="19"/>
      <c r="O35" s="19"/>
      <c r="P35" s="19"/>
      <c r="Q35" s="19"/>
      <c r="R35" s="19"/>
      <c r="S35" s="19"/>
    </row>
    <row r="36" spans="3:19" ht="45" customHeight="1" thickBot="1" x14ac:dyDescent="0.3">
      <c r="C36" s="149" t="str">
        <f>C18</f>
        <v>20 03 07</v>
      </c>
      <c r="D36" s="149" t="str">
        <f>E18</f>
        <v>Odpady wielkogabarytowe</v>
      </c>
      <c r="E36" s="994">
        <f>I18</f>
        <v>1</v>
      </c>
      <c r="F36" s="981"/>
      <c r="G36" s="980" t="s">
        <v>237</v>
      </c>
      <c r="H36" s="995"/>
      <c r="I36" s="981"/>
      <c r="J36" s="980" t="s">
        <v>950</v>
      </c>
      <c r="K36" s="981"/>
      <c r="L36" s="150" t="s">
        <v>951</v>
      </c>
    </row>
    <row r="37" spans="3:19" ht="45" customHeight="1" thickBot="1" x14ac:dyDescent="0.3">
      <c r="C37" s="149" t="str">
        <f>C19</f>
        <v>ex 20 03 99</v>
      </c>
      <c r="D37" s="149" t="str">
        <f>E19</f>
        <v>Odpady komunalne niewymienione w innych podgrupach - popioły</v>
      </c>
      <c r="E37" s="994">
        <f>I19</f>
        <v>50</v>
      </c>
      <c r="F37" s="981"/>
      <c r="G37" s="980" t="s">
        <v>238</v>
      </c>
      <c r="H37" s="995"/>
      <c r="I37" s="981"/>
      <c r="J37" s="996" t="s">
        <v>477</v>
      </c>
      <c r="K37" s="997"/>
      <c r="L37" s="165" t="s">
        <v>949</v>
      </c>
    </row>
    <row r="38" spans="3:19" ht="15.75" hidden="1" thickBot="1" x14ac:dyDescent="0.3">
      <c r="C38" s="119"/>
      <c r="D38" s="120"/>
      <c r="E38" s="933"/>
      <c r="F38" s="934"/>
      <c r="G38" s="933"/>
      <c r="H38" s="935"/>
      <c r="I38" s="934"/>
      <c r="J38" s="933"/>
      <c r="K38" s="934"/>
      <c r="L38" s="120"/>
    </row>
    <row r="39" spans="3:19" ht="15.75" hidden="1" thickBot="1" x14ac:dyDescent="0.3">
      <c r="C39" s="119"/>
      <c r="D39" s="120"/>
      <c r="E39" s="933"/>
      <c r="F39" s="934"/>
      <c r="G39" s="933"/>
      <c r="H39" s="935"/>
      <c r="I39" s="934"/>
      <c r="J39" s="933"/>
      <c r="K39" s="934"/>
      <c r="L39" s="120"/>
    </row>
    <row r="40" spans="3:19" ht="15.75" thickBot="1" x14ac:dyDescent="0.3">
      <c r="C40" s="119"/>
      <c r="D40" s="120"/>
      <c r="E40" s="933"/>
      <c r="F40" s="934"/>
      <c r="G40" s="933"/>
      <c r="H40" s="935"/>
      <c r="I40" s="934"/>
      <c r="J40" s="933"/>
      <c r="K40" s="934"/>
      <c r="L40" s="120"/>
      <c r="O40" s="220"/>
    </row>
    <row r="41" spans="3:19" ht="15.75" thickBot="1" x14ac:dyDescent="0.3">
      <c r="C41" s="945" t="s">
        <v>7</v>
      </c>
      <c r="D41" s="947"/>
      <c r="E41" s="936">
        <f>SUM(E31:F39)</f>
        <v>287</v>
      </c>
      <c r="F41" s="1013"/>
      <c r="G41" s="998"/>
      <c r="H41" s="999"/>
      <c r="I41" s="999"/>
      <c r="J41" s="999"/>
      <c r="K41" s="999"/>
      <c r="L41" s="1000"/>
    </row>
    <row r="42" spans="3:19" ht="15.75" customHeight="1" thickBot="1" x14ac:dyDescent="0.3">
      <c r="C42" s="875" t="s">
        <v>338</v>
      </c>
      <c r="D42" s="876"/>
      <c r="E42" s="876"/>
      <c r="F42" s="876"/>
      <c r="G42" s="876"/>
      <c r="H42" s="876"/>
      <c r="I42" s="876"/>
      <c r="J42" s="876"/>
      <c r="K42" s="876"/>
      <c r="L42" s="877"/>
    </row>
    <row r="43" spans="3:19" ht="22.5" customHeight="1" x14ac:dyDescent="0.25">
      <c r="C43" s="113"/>
      <c r="D43" s="115"/>
      <c r="E43" s="951"/>
      <c r="F43" s="953"/>
      <c r="G43" s="969" t="s">
        <v>334</v>
      </c>
      <c r="H43" s="970"/>
      <c r="I43" s="971"/>
      <c r="J43" s="969" t="s">
        <v>336</v>
      </c>
      <c r="K43" s="971"/>
      <c r="L43" s="117"/>
    </row>
    <row r="44" spans="3:19" ht="45" customHeight="1" thickBot="1" x14ac:dyDescent="0.3">
      <c r="C44" s="114" t="s">
        <v>327</v>
      </c>
      <c r="D44" s="116" t="s">
        <v>328</v>
      </c>
      <c r="E44" s="974" t="s">
        <v>333</v>
      </c>
      <c r="F44" s="975"/>
      <c r="G44" s="972" t="s">
        <v>335</v>
      </c>
      <c r="H44" s="976"/>
      <c r="I44" s="973"/>
      <c r="J44" s="972"/>
      <c r="K44" s="973"/>
      <c r="L44" s="118" t="s">
        <v>337</v>
      </c>
    </row>
    <row r="45" spans="3:19" s="3" customFormat="1" ht="12" customHeight="1" thickBot="1" x14ac:dyDescent="0.3">
      <c r="C45" s="156"/>
      <c r="D45" s="157"/>
      <c r="E45" s="1001"/>
      <c r="F45" s="1002"/>
      <c r="G45" s="1003"/>
      <c r="H45" s="1004"/>
      <c r="I45" s="1005"/>
      <c r="J45" s="1003"/>
      <c r="K45" s="1005"/>
      <c r="L45" s="158"/>
      <c r="M45" s="19"/>
      <c r="N45" s="19"/>
      <c r="O45" s="19"/>
      <c r="P45" s="19"/>
      <c r="Q45" s="19"/>
      <c r="R45" s="19"/>
      <c r="S45" s="19"/>
    </row>
    <row r="46" spans="3:19" s="3" customFormat="1" ht="12" customHeight="1" thickBot="1" x14ac:dyDescent="0.3">
      <c r="C46" s="156"/>
      <c r="D46" s="156"/>
      <c r="E46" s="1001"/>
      <c r="F46" s="1002"/>
      <c r="G46" s="1003"/>
      <c r="H46" s="1004"/>
      <c r="I46" s="1005"/>
      <c r="J46" s="1003"/>
      <c r="K46" s="1005"/>
      <c r="L46" s="158"/>
      <c r="M46" s="19"/>
      <c r="N46" s="19"/>
      <c r="O46" s="19"/>
      <c r="P46" s="19"/>
      <c r="Q46" s="19"/>
      <c r="R46" s="19"/>
      <c r="S46" s="19"/>
    </row>
    <row r="47" spans="3:19" s="3" customFormat="1" ht="12" customHeight="1" thickBot="1" x14ac:dyDescent="0.3">
      <c r="C47" s="156"/>
      <c r="D47" s="156"/>
      <c r="E47" s="1001"/>
      <c r="F47" s="1002"/>
      <c r="G47" s="1003"/>
      <c r="H47" s="1004"/>
      <c r="I47" s="1005"/>
      <c r="J47" s="1003"/>
      <c r="K47" s="1005"/>
      <c r="L47" s="158"/>
      <c r="M47" s="19"/>
      <c r="N47" s="19"/>
      <c r="O47" s="19"/>
      <c r="P47" s="19"/>
      <c r="Q47" s="19"/>
      <c r="R47" s="19"/>
      <c r="S47" s="19"/>
    </row>
    <row r="48" spans="3:19" s="3" customFormat="1" ht="12" customHeight="1" thickBot="1" x14ac:dyDescent="0.3">
      <c r="C48" s="156"/>
      <c r="D48" s="156"/>
      <c r="E48" s="1001"/>
      <c r="F48" s="1002"/>
      <c r="G48" s="1003"/>
      <c r="H48" s="1004"/>
      <c r="I48" s="1005"/>
      <c r="J48" s="1003"/>
      <c r="K48" s="1005"/>
      <c r="L48" s="158"/>
      <c r="M48" s="19"/>
      <c r="N48" s="19"/>
      <c r="O48" s="19"/>
      <c r="P48" s="19"/>
      <c r="Q48" s="19"/>
      <c r="R48" s="19"/>
      <c r="S48" s="19"/>
    </row>
    <row r="49" spans="3:19" s="3" customFormat="1" ht="12" customHeight="1" thickBot="1" x14ac:dyDescent="0.3">
      <c r="C49" s="156"/>
      <c r="D49" s="166"/>
      <c r="E49" s="1001"/>
      <c r="F49" s="1002"/>
      <c r="G49" s="1003"/>
      <c r="H49" s="1004"/>
      <c r="I49" s="1005"/>
      <c r="J49" s="1003"/>
      <c r="K49" s="1005"/>
      <c r="L49" s="158"/>
      <c r="M49" s="19"/>
      <c r="N49" s="19"/>
      <c r="O49" s="19"/>
      <c r="P49" s="19"/>
      <c r="Q49" s="19"/>
      <c r="R49" s="19"/>
      <c r="S49" s="19"/>
    </row>
    <row r="50" spans="3:19" ht="12" customHeight="1" thickBot="1" x14ac:dyDescent="0.3">
      <c r="C50" s="156"/>
      <c r="D50" s="156"/>
      <c r="E50" s="1001"/>
      <c r="F50" s="1005"/>
      <c r="G50" s="1003"/>
      <c r="H50" s="1004"/>
      <c r="I50" s="1005"/>
      <c r="J50" s="1003"/>
      <c r="K50" s="1005"/>
      <c r="L50" s="158"/>
    </row>
    <row r="51" spans="3:19" ht="45" hidden="1" customHeight="1" thickBot="1" x14ac:dyDescent="0.3">
      <c r="C51" s="119"/>
      <c r="D51" s="120"/>
      <c r="E51" s="933"/>
      <c r="F51" s="934"/>
      <c r="G51" s="933"/>
      <c r="H51" s="935"/>
      <c r="I51" s="934"/>
      <c r="J51" s="933"/>
      <c r="K51" s="934"/>
      <c r="L51" s="120"/>
    </row>
    <row r="52" spans="3:19" ht="45" hidden="1" customHeight="1" thickBot="1" x14ac:dyDescent="0.3">
      <c r="C52" s="119"/>
      <c r="D52" s="120"/>
      <c r="E52" s="933"/>
      <c r="F52" s="934"/>
      <c r="G52" s="933"/>
      <c r="H52" s="935"/>
      <c r="I52" s="934"/>
      <c r="J52" s="933"/>
      <c r="K52" s="934"/>
      <c r="L52" s="120"/>
    </row>
    <row r="53" spans="3:19" ht="45" hidden="1" customHeight="1" thickBot="1" x14ac:dyDescent="0.3">
      <c r="C53" s="119"/>
      <c r="D53" s="120"/>
      <c r="E53" s="933"/>
      <c r="F53" s="934"/>
      <c r="G53" s="933"/>
      <c r="H53" s="935"/>
      <c r="I53" s="934"/>
      <c r="J53" s="933"/>
      <c r="K53" s="934"/>
      <c r="L53" s="120"/>
    </row>
    <row r="54" spans="3:19" ht="45" hidden="1" customHeight="1" thickBot="1" x14ac:dyDescent="0.3">
      <c r="C54" s="119"/>
      <c r="D54" s="120"/>
      <c r="E54" s="933"/>
      <c r="F54" s="934"/>
      <c r="G54" s="933"/>
      <c r="H54" s="935"/>
      <c r="I54" s="934"/>
      <c r="J54" s="933"/>
      <c r="K54" s="934"/>
      <c r="L54" s="120"/>
    </row>
    <row r="55" spans="3:19" ht="15.75" hidden="1" thickBot="1" x14ac:dyDescent="0.3">
      <c r="C55" s="119"/>
      <c r="D55" s="120"/>
      <c r="E55" s="933"/>
      <c r="F55" s="934"/>
      <c r="G55" s="933"/>
      <c r="H55" s="935"/>
      <c r="I55" s="934"/>
      <c r="J55" s="933"/>
      <c r="K55" s="934"/>
      <c r="L55" s="120"/>
    </row>
    <row r="56" spans="3:19" ht="15.75" hidden="1" thickBot="1" x14ac:dyDescent="0.3">
      <c r="C56" s="119"/>
      <c r="D56" s="120"/>
      <c r="E56" s="933"/>
      <c r="F56" s="934"/>
      <c r="G56" s="933"/>
      <c r="H56" s="935"/>
      <c r="I56" s="934"/>
      <c r="J56" s="933"/>
      <c r="K56" s="934"/>
      <c r="L56" s="120"/>
    </row>
    <row r="57" spans="3:19" ht="15.75" thickBot="1" x14ac:dyDescent="0.3">
      <c r="C57" s="119"/>
      <c r="D57" s="120"/>
      <c r="E57" s="933"/>
      <c r="F57" s="934"/>
      <c r="G57" s="933"/>
      <c r="H57" s="935"/>
      <c r="I57" s="934"/>
      <c r="J57" s="933"/>
      <c r="K57" s="934"/>
      <c r="L57" s="120"/>
    </row>
    <row r="58" spans="3:19" ht="15.75" thickBot="1" x14ac:dyDescent="0.3">
      <c r="C58" s="945" t="s">
        <v>7</v>
      </c>
      <c r="D58" s="947"/>
      <c r="E58" s="936">
        <f>SUM(E45:F56)</f>
        <v>0</v>
      </c>
      <c r="F58" s="1013"/>
      <c r="G58" s="998"/>
      <c r="H58" s="999"/>
      <c r="I58" s="999"/>
      <c r="J58" s="999"/>
      <c r="K58" s="999"/>
      <c r="L58" s="1000"/>
    </row>
    <row r="59" spans="3:19" ht="15.75" customHeight="1" thickBot="1" x14ac:dyDescent="0.3">
      <c r="C59" s="875" t="s">
        <v>339</v>
      </c>
      <c r="D59" s="876"/>
      <c r="E59" s="876"/>
      <c r="F59" s="876"/>
      <c r="G59" s="876"/>
      <c r="H59" s="876"/>
      <c r="I59" s="876"/>
      <c r="J59" s="876"/>
      <c r="K59" s="876"/>
      <c r="L59" s="876"/>
      <c r="M59" s="876"/>
      <c r="N59" s="876"/>
      <c r="O59" s="876"/>
      <c r="P59" s="877"/>
      <c r="Q59" s="1006"/>
      <c r="R59" s="1007"/>
    </row>
    <row r="60" spans="3:19" ht="15.75" thickBot="1" x14ac:dyDescent="0.3">
      <c r="C60" s="114" t="s">
        <v>340</v>
      </c>
      <c r="D60" s="1008">
        <v>1</v>
      </c>
      <c r="E60" s="1009"/>
      <c r="F60" s="1010"/>
      <c r="G60" s="121">
        <v>2</v>
      </c>
      <c r="H60" s="1008">
        <v>3</v>
      </c>
      <c r="I60" s="1010"/>
      <c r="J60" s="1008">
        <v>4</v>
      </c>
      <c r="K60" s="1009"/>
      <c r="L60" s="1009"/>
      <c r="M60" s="1010"/>
      <c r="N60" s="1011">
        <v>5</v>
      </c>
      <c r="O60" s="1012"/>
      <c r="P60" s="183">
        <v>6</v>
      </c>
      <c r="Q60" s="1006"/>
      <c r="R60" s="1007"/>
    </row>
    <row r="61" spans="3:19" ht="45" customHeight="1" x14ac:dyDescent="0.25">
      <c r="C61" s="1023"/>
      <c r="D61" s="969" t="s">
        <v>341</v>
      </c>
      <c r="E61" s="970"/>
      <c r="F61" s="971"/>
      <c r="G61" s="122" t="s">
        <v>342</v>
      </c>
      <c r="H61" s="969" t="s">
        <v>344</v>
      </c>
      <c r="I61" s="971"/>
      <c r="J61" s="969" t="s">
        <v>342</v>
      </c>
      <c r="K61" s="970"/>
      <c r="L61" s="970"/>
      <c r="M61" s="971"/>
      <c r="N61" s="1026" t="s">
        <v>342</v>
      </c>
      <c r="O61" s="1027"/>
      <c r="P61" s="1028" t="s">
        <v>515</v>
      </c>
      <c r="Q61" s="1006"/>
      <c r="R61" s="1007"/>
    </row>
    <row r="62" spans="3:19" ht="33.75" x14ac:dyDescent="0.25">
      <c r="C62" s="1024"/>
      <c r="D62" s="1014"/>
      <c r="E62" s="1015"/>
      <c r="F62" s="1016"/>
      <c r="G62" s="122" t="s">
        <v>343</v>
      </c>
      <c r="H62" s="1014"/>
      <c r="I62" s="1016"/>
      <c r="J62" s="1014" t="s">
        <v>345</v>
      </c>
      <c r="K62" s="1015"/>
      <c r="L62" s="1015"/>
      <c r="M62" s="1016"/>
      <c r="N62" s="1017" t="s">
        <v>516</v>
      </c>
      <c r="O62" s="1018"/>
      <c r="P62" s="1029"/>
      <c r="Q62" s="1006"/>
      <c r="R62" s="1007"/>
    </row>
    <row r="63" spans="3:19" ht="33.75" customHeight="1" x14ac:dyDescent="0.25">
      <c r="C63" s="1024"/>
      <c r="D63" s="1014"/>
      <c r="E63" s="1015"/>
      <c r="F63" s="1016"/>
      <c r="G63" s="123"/>
      <c r="H63" s="1014"/>
      <c r="I63" s="1016"/>
      <c r="J63" s="1014" t="s">
        <v>346</v>
      </c>
      <c r="K63" s="1015"/>
      <c r="L63" s="1015"/>
      <c r="M63" s="1016"/>
      <c r="N63" s="1019"/>
      <c r="O63" s="1020"/>
      <c r="P63" s="1029"/>
      <c r="Q63" s="1006"/>
      <c r="R63" s="1007"/>
    </row>
    <row r="64" spans="3:19" ht="15.75" thickBot="1" x14ac:dyDescent="0.3">
      <c r="C64" s="1025"/>
      <c r="D64" s="972"/>
      <c r="E64" s="976"/>
      <c r="F64" s="973"/>
      <c r="G64" s="124"/>
      <c r="H64" s="972"/>
      <c r="I64" s="973"/>
      <c r="J64" s="972" t="s">
        <v>8</v>
      </c>
      <c r="K64" s="976"/>
      <c r="L64" s="976"/>
      <c r="M64" s="973"/>
      <c r="N64" s="1021"/>
      <c r="O64" s="1022"/>
      <c r="P64" s="1030"/>
      <c r="Q64" s="1006"/>
      <c r="R64" s="1007"/>
    </row>
    <row r="65" spans="3:19" ht="33.75" customHeight="1" x14ac:dyDescent="0.25">
      <c r="C65" s="125" t="s">
        <v>347</v>
      </c>
      <c r="D65" s="1031"/>
      <c r="E65" s="1032"/>
      <c r="F65" s="1033"/>
      <c r="G65" s="1037">
        <v>0</v>
      </c>
      <c r="H65" s="1031"/>
      <c r="I65" s="1033"/>
      <c r="J65" s="1031"/>
      <c r="K65" s="1032"/>
      <c r="L65" s="1032"/>
      <c r="M65" s="1033"/>
      <c r="N65" s="1051"/>
      <c r="O65" s="1052"/>
      <c r="P65" s="1049"/>
      <c r="Q65" s="1006"/>
      <c r="R65" s="1007"/>
    </row>
    <row r="66" spans="3:19" ht="15.75" thickBot="1" x14ac:dyDescent="0.3">
      <c r="C66" s="126" t="s">
        <v>348</v>
      </c>
      <c r="D66" s="1034"/>
      <c r="E66" s="1035"/>
      <c r="F66" s="1036"/>
      <c r="G66" s="1038"/>
      <c r="H66" s="1034"/>
      <c r="I66" s="1036"/>
      <c r="J66" s="1034"/>
      <c r="K66" s="1035"/>
      <c r="L66" s="1035"/>
      <c r="M66" s="1036"/>
      <c r="N66" s="1053"/>
      <c r="O66" s="1054"/>
      <c r="P66" s="1050"/>
      <c r="Q66" s="1006"/>
      <c r="R66" s="1007"/>
    </row>
    <row r="67" spans="3:19" ht="33.75" customHeight="1" x14ac:dyDescent="0.25">
      <c r="C67" s="125" t="s">
        <v>347</v>
      </c>
      <c r="D67" s="1031"/>
      <c r="E67" s="1032"/>
      <c r="F67" s="1033"/>
      <c r="G67" s="1037">
        <v>0</v>
      </c>
      <c r="H67" s="1039"/>
      <c r="I67" s="1040"/>
      <c r="J67" s="1039"/>
      <c r="K67" s="1043"/>
      <c r="L67" s="1043"/>
      <c r="M67" s="1040"/>
      <c r="N67" s="1045"/>
      <c r="O67" s="1046"/>
      <c r="P67" s="1049"/>
      <c r="Q67" s="1006"/>
      <c r="R67" s="1007"/>
    </row>
    <row r="68" spans="3:19" ht="15.75" thickBot="1" x14ac:dyDescent="0.3">
      <c r="C68" s="126" t="s">
        <v>349</v>
      </c>
      <c r="D68" s="1034"/>
      <c r="E68" s="1035"/>
      <c r="F68" s="1036"/>
      <c r="G68" s="1038"/>
      <c r="H68" s="1041"/>
      <c r="I68" s="1042"/>
      <c r="J68" s="1041"/>
      <c r="K68" s="1044"/>
      <c r="L68" s="1044"/>
      <c r="M68" s="1042"/>
      <c r="N68" s="1047"/>
      <c r="O68" s="1048"/>
      <c r="P68" s="1050"/>
      <c r="Q68" s="1006"/>
      <c r="R68" s="1007"/>
    </row>
    <row r="69" spans="3:19" ht="22.5" customHeight="1" x14ac:dyDescent="0.25">
      <c r="C69" s="125" t="s">
        <v>350</v>
      </c>
      <c r="D69" s="1059">
        <f>I15</f>
        <v>200</v>
      </c>
      <c r="E69" s="1060"/>
      <c r="F69" s="1061"/>
      <c r="G69" s="1065">
        <f>SUM(G65:G68)</f>
        <v>0</v>
      </c>
      <c r="H69" s="1059">
        <v>0</v>
      </c>
      <c r="I69" s="1067"/>
      <c r="J69" s="1059">
        <f>E35</f>
        <v>200</v>
      </c>
      <c r="K69" s="1070"/>
      <c r="L69" s="1070"/>
      <c r="M69" s="1067"/>
      <c r="N69" s="1059">
        <v>0</v>
      </c>
      <c r="O69" s="1067"/>
      <c r="P69" s="1065">
        <v>0</v>
      </c>
      <c r="Q69" s="1006"/>
      <c r="R69" s="1007"/>
    </row>
    <row r="70" spans="3:19" ht="34.5" customHeight="1" thickBot="1" x14ac:dyDescent="0.3">
      <c r="C70" s="127" t="s">
        <v>351</v>
      </c>
      <c r="D70" s="1062"/>
      <c r="E70" s="1063"/>
      <c r="F70" s="1064"/>
      <c r="G70" s="1066"/>
      <c r="H70" s="1068"/>
      <c r="I70" s="1069"/>
      <c r="J70" s="1068"/>
      <c r="K70" s="1071"/>
      <c r="L70" s="1071"/>
      <c r="M70" s="1069"/>
      <c r="N70" s="1068"/>
      <c r="O70" s="1069"/>
      <c r="P70" s="1066"/>
      <c r="Q70" s="1006"/>
      <c r="R70" s="1007"/>
    </row>
    <row r="71" spans="3:19" ht="15.75" customHeight="1" thickBot="1" x14ac:dyDescent="0.3">
      <c r="C71" s="905" t="s">
        <v>352</v>
      </c>
      <c r="D71" s="906"/>
      <c r="E71" s="906"/>
      <c r="F71" s="906"/>
      <c r="G71" s="906"/>
      <c r="H71" s="906"/>
      <c r="I71" s="906"/>
      <c r="J71" s="906"/>
      <c r="K71" s="906"/>
      <c r="L71" s="906"/>
      <c r="M71" s="906"/>
      <c r="N71" s="906"/>
      <c r="O71" s="906"/>
      <c r="P71" s="907"/>
      <c r="Q71" s="1006"/>
      <c r="R71" s="1007"/>
    </row>
    <row r="72" spans="3:19" ht="22.5" customHeight="1" x14ac:dyDescent="0.25">
      <c r="C72" s="1055" t="s">
        <v>327</v>
      </c>
      <c r="D72" s="1056"/>
      <c r="E72" s="969" t="s">
        <v>328</v>
      </c>
      <c r="F72" s="970"/>
      <c r="G72" s="970"/>
      <c r="H72" s="970"/>
      <c r="I72" s="970"/>
      <c r="J72" s="970"/>
      <c r="K72" s="971"/>
      <c r="L72" s="969" t="s">
        <v>353</v>
      </c>
      <c r="M72" s="970"/>
      <c r="N72" s="970"/>
      <c r="O72" s="970"/>
      <c r="P72" s="971"/>
      <c r="Q72" s="1006"/>
      <c r="R72" s="1007"/>
    </row>
    <row r="73" spans="3:19" ht="15.75" customHeight="1" thickBot="1" x14ac:dyDescent="0.3">
      <c r="C73" s="1057"/>
      <c r="D73" s="1058"/>
      <c r="E73" s="972"/>
      <c r="F73" s="976"/>
      <c r="G73" s="976"/>
      <c r="H73" s="976"/>
      <c r="I73" s="976"/>
      <c r="J73" s="976"/>
      <c r="K73" s="973"/>
      <c r="L73" s="972" t="s">
        <v>354</v>
      </c>
      <c r="M73" s="976"/>
      <c r="N73" s="976"/>
      <c r="O73" s="976"/>
      <c r="P73" s="973"/>
      <c r="Q73" s="1006"/>
      <c r="R73" s="1007"/>
    </row>
    <row r="74" spans="3:19" s="5" customFormat="1" ht="15.75" thickBot="1" x14ac:dyDescent="0.3">
      <c r="C74" s="878" t="str">
        <f>C13</f>
        <v>15 01 06</v>
      </c>
      <c r="D74" s="879"/>
      <c r="E74" s="878" t="str">
        <f>E13</f>
        <v xml:space="preserve">Zmieszane odpady opakowaniowe ( w części papier, szkło, tworzywa, metale, wielomateriałowe) </v>
      </c>
      <c r="F74" s="892"/>
      <c r="G74" s="892"/>
      <c r="H74" s="892"/>
      <c r="I74" s="892"/>
      <c r="J74" s="892"/>
      <c r="K74" s="879"/>
      <c r="L74" s="1077">
        <v>3</v>
      </c>
      <c r="M74" s="1078"/>
      <c r="N74" s="1078"/>
      <c r="O74" s="1078"/>
      <c r="P74" s="1079"/>
      <c r="Q74" s="1006" t="s">
        <v>649</v>
      </c>
      <c r="R74" s="1007"/>
      <c r="S74" s="19"/>
    </row>
    <row r="75" spans="3:19" s="5" customFormat="1" ht="15.75" thickBot="1" x14ac:dyDescent="0.3">
      <c r="C75" s="878"/>
      <c r="D75" s="879"/>
      <c r="E75" s="878"/>
      <c r="F75" s="892"/>
      <c r="G75" s="892"/>
      <c r="H75" s="892"/>
      <c r="I75" s="892"/>
      <c r="J75" s="892"/>
      <c r="K75" s="879"/>
      <c r="L75" s="1077"/>
      <c r="M75" s="1078"/>
      <c r="N75" s="1078"/>
      <c r="O75" s="1078"/>
      <c r="P75" s="1079"/>
      <c r="Q75" s="1006"/>
      <c r="R75" s="1007"/>
      <c r="S75" s="19"/>
    </row>
    <row r="76" spans="3:19" ht="15.75" thickBot="1" x14ac:dyDescent="0.3">
      <c r="C76" s="878"/>
      <c r="D76" s="879"/>
      <c r="E76" s="933"/>
      <c r="F76" s="935"/>
      <c r="G76" s="935"/>
      <c r="H76" s="935"/>
      <c r="I76" s="935"/>
      <c r="J76" s="935"/>
      <c r="K76" s="934"/>
      <c r="L76" s="1072"/>
      <c r="M76" s="1073"/>
      <c r="N76" s="1073"/>
      <c r="O76" s="1073"/>
      <c r="P76" s="1074"/>
      <c r="Q76" s="1006"/>
      <c r="R76" s="1007"/>
    </row>
    <row r="77" spans="3:19" ht="15.75" thickBot="1" x14ac:dyDescent="0.3">
      <c r="C77" s="945" t="s">
        <v>7</v>
      </c>
      <c r="D77" s="946"/>
      <c r="E77" s="946"/>
      <c r="F77" s="946"/>
      <c r="G77" s="946"/>
      <c r="H77" s="946"/>
      <c r="I77" s="946"/>
      <c r="J77" s="946"/>
      <c r="K77" s="947"/>
      <c r="L77" s="966">
        <f>SUM(L74:P75)</f>
        <v>3</v>
      </c>
      <c r="M77" s="1073"/>
      <c r="N77" s="1073"/>
      <c r="O77" s="1073"/>
      <c r="P77" s="1074"/>
      <c r="Q77" s="1075"/>
      <c r="R77" s="1076"/>
    </row>
    <row r="78" spans="3:19" ht="53.25" customHeight="1" thickBot="1" x14ac:dyDescent="0.3">
      <c r="C78" s="1080" t="s">
        <v>478</v>
      </c>
      <c r="D78" s="1081"/>
      <c r="E78" s="1081"/>
      <c r="F78" s="1081"/>
      <c r="G78" s="1081"/>
      <c r="H78" s="1081"/>
      <c r="I78" s="1081"/>
      <c r="J78" s="1081"/>
      <c r="K78" s="1081"/>
      <c r="L78" s="1081"/>
      <c r="M78" s="1081"/>
      <c r="N78" s="1081"/>
      <c r="O78" s="1081"/>
      <c r="P78" s="1081"/>
      <c r="Q78" s="1081"/>
      <c r="R78" s="1082"/>
    </row>
    <row r="79" spans="3:19" ht="25.5" customHeight="1" thickBot="1" x14ac:dyDescent="0.3">
      <c r="C79" s="1083" t="s">
        <v>479</v>
      </c>
      <c r="D79" s="1084"/>
      <c r="E79" s="1084"/>
      <c r="F79" s="1084"/>
      <c r="G79" s="1084"/>
      <c r="H79" s="1084"/>
      <c r="I79" s="1084"/>
      <c r="J79" s="1084"/>
      <c r="K79" s="1084"/>
      <c r="L79" s="1084"/>
      <c r="M79" s="1084"/>
      <c r="N79" s="1084"/>
      <c r="O79" s="1084"/>
      <c r="P79" s="1084"/>
      <c r="Q79" s="1084"/>
      <c r="R79" s="1085"/>
    </row>
    <row r="80" spans="3:19" ht="24" customHeight="1" x14ac:dyDescent="0.25">
      <c r="C80" s="1086" t="s">
        <v>355</v>
      </c>
      <c r="D80" s="1087"/>
      <c r="E80" s="1088"/>
      <c r="F80" s="1095"/>
      <c r="G80" s="1096"/>
      <c r="H80" s="1097"/>
      <c r="I80" s="1086" t="s">
        <v>357</v>
      </c>
      <c r="J80" s="1087"/>
      <c r="K80" s="1087"/>
      <c r="L80" s="1087"/>
      <c r="M80" s="1087"/>
      <c r="N80" s="1087"/>
      <c r="O80" s="1087"/>
      <c r="P80" s="1087"/>
      <c r="Q80" s="1088"/>
      <c r="R80" s="184"/>
    </row>
    <row r="81" spans="3:20" ht="15.75" customHeight="1" thickBot="1" x14ac:dyDescent="0.3">
      <c r="C81" s="1089"/>
      <c r="D81" s="1090"/>
      <c r="E81" s="1091"/>
      <c r="F81" s="1098"/>
      <c r="G81" s="1099"/>
      <c r="H81" s="1100"/>
      <c r="I81" s="1092" t="s">
        <v>358</v>
      </c>
      <c r="J81" s="1093"/>
      <c r="K81" s="1093"/>
      <c r="L81" s="1093"/>
      <c r="M81" s="1093"/>
      <c r="N81" s="1093"/>
      <c r="O81" s="1093"/>
      <c r="P81" s="1093"/>
      <c r="Q81" s="1094"/>
      <c r="R81" s="185"/>
    </row>
    <row r="82" spans="3:20" ht="33.75" customHeight="1" thickBot="1" x14ac:dyDescent="0.3">
      <c r="C82" s="1089"/>
      <c r="D82" s="1090"/>
      <c r="E82" s="1091"/>
      <c r="F82" s="1101" t="s">
        <v>356</v>
      </c>
      <c r="G82" s="1102"/>
      <c r="H82" s="1103"/>
      <c r="I82" s="1104" t="s">
        <v>360</v>
      </c>
      <c r="J82" s="1105"/>
      <c r="K82" s="1105"/>
      <c r="L82" s="1105"/>
      <c r="M82" s="1105"/>
      <c r="N82" s="1106"/>
      <c r="O82" s="1107"/>
      <c r="P82" s="1108"/>
      <c r="Q82" s="1109"/>
      <c r="R82" s="196" t="s">
        <v>359</v>
      </c>
    </row>
    <row r="83" spans="3:20" ht="21" customHeight="1" x14ac:dyDescent="0.25">
      <c r="C83" s="1089"/>
      <c r="D83" s="1090"/>
      <c r="E83" s="1091"/>
      <c r="F83" s="1110"/>
      <c r="G83" s="1111"/>
      <c r="H83" s="1112"/>
      <c r="I83" s="1113" t="s">
        <v>362</v>
      </c>
      <c r="J83" s="1114"/>
      <c r="K83" s="1113" t="s">
        <v>362</v>
      </c>
      <c r="L83" s="1114"/>
      <c r="M83" s="1115"/>
      <c r="N83" s="1116"/>
      <c r="O83" s="1117" t="s">
        <v>361</v>
      </c>
      <c r="P83" s="1118"/>
      <c r="Q83" s="1119"/>
      <c r="R83" s="192"/>
    </row>
    <row r="84" spans="3:20" x14ac:dyDescent="0.25">
      <c r="C84" s="1089"/>
      <c r="D84" s="1090"/>
      <c r="E84" s="1091"/>
      <c r="F84" s="1110"/>
      <c r="G84" s="1111"/>
      <c r="H84" s="1112"/>
      <c r="I84" s="1120" t="s">
        <v>363</v>
      </c>
      <c r="J84" s="1121"/>
      <c r="K84" s="1120" t="s">
        <v>365</v>
      </c>
      <c r="L84" s="1121"/>
      <c r="M84" s="1122" t="s">
        <v>366</v>
      </c>
      <c r="N84" s="1123"/>
      <c r="O84" s="1019"/>
      <c r="P84" s="1124"/>
      <c r="Q84" s="1020"/>
      <c r="R84" s="192"/>
    </row>
    <row r="85" spans="3:20" ht="30" customHeight="1" thickBot="1" x14ac:dyDescent="0.3">
      <c r="C85" s="1092"/>
      <c r="D85" s="1093"/>
      <c r="E85" s="1094"/>
      <c r="F85" s="1125"/>
      <c r="G85" s="1126"/>
      <c r="H85" s="1127"/>
      <c r="I85" s="1128" t="s">
        <v>503</v>
      </c>
      <c r="J85" s="1129"/>
      <c r="K85" s="1130" t="s">
        <v>504</v>
      </c>
      <c r="L85" s="1131"/>
      <c r="M85" s="1132"/>
      <c r="N85" s="1133"/>
      <c r="O85" s="1021"/>
      <c r="P85" s="1134"/>
      <c r="Q85" s="1022"/>
      <c r="R85" s="193"/>
    </row>
    <row r="86" spans="3:20" ht="21.75" thickBot="1" x14ac:dyDescent="0.3">
      <c r="C86" s="1135" t="str">
        <f>J31</f>
        <v xml:space="preserve">Sortownia Toruń 2 </v>
      </c>
      <c r="D86" s="1136"/>
      <c r="E86" s="1137"/>
      <c r="F86" s="1138" t="s">
        <v>127</v>
      </c>
      <c r="G86" s="1139"/>
      <c r="H86" s="1013"/>
      <c r="I86" s="936">
        <f>(E31+E32)*1%</f>
        <v>0.11</v>
      </c>
      <c r="J86" s="1013"/>
      <c r="K86" s="936">
        <f>(E31+E32)*5%</f>
        <v>0.55000000000000004</v>
      </c>
      <c r="L86" s="1013"/>
      <c r="M86" s="1140">
        <f>I86+K86</f>
        <v>0.66</v>
      </c>
      <c r="N86" s="1141"/>
      <c r="O86" s="1140">
        <f>(E31+E32)*2%</f>
        <v>0.22</v>
      </c>
      <c r="P86" s="1145"/>
      <c r="Q86" s="1141"/>
      <c r="R86" s="194" t="s">
        <v>477</v>
      </c>
      <c r="T86" s="5" t="s">
        <v>484</v>
      </c>
    </row>
    <row r="87" spans="3:20" ht="15.75" thickBot="1" x14ac:dyDescent="0.3">
      <c r="C87" s="933"/>
      <c r="D87" s="935"/>
      <c r="E87" s="934"/>
      <c r="F87" s="933"/>
      <c r="G87" s="935"/>
      <c r="H87" s="934"/>
      <c r="I87" s="933"/>
      <c r="J87" s="934"/>
      <c r="K87" s="933"/>
      <c r="L87" s="934"/>
      <c r="M87" s="1142"/>
      <c r="N87" s="1143"/>
      <c r="O87" s="1142"/>
      <c r="P87" s="1144"/>
      <c r="Q87" s="1143"/>
      <c r="R87" s="194"/>
    </row>
    <row r="88" spans="3:20" ht="15.75" thickBot="1" x14ac:dyDescent="0.3">
      <c r="C88" s="1146" t="s">
        <v>7</v>
      </c>
      <c r="D88" s="1147"/>
      <c r="E88" s="1148"/>
      <c r="F88" s="933"/>
      <c r="G88" s="935"/>
      <c r="H88" s="934"/>
      <c r="I88" s="936">
        <f>SUM(I86:J87)</f>
        <v>0.11</v>
      </c>
      <c r="J88" s="1013"/>
      <c r="K88" s="936">
        <f>SUM(K86:L87)</f>
        <v>0.55000000000000004</v>
      </c>
      <c r="L88" s="1013"/>
      <c r="M88" s="1140">
        <f>SUM(M86:N87)</f>
        <v>0.66</v>
      </c>
      <c r="N88" s="1141"/>
      <c r="O88" s="1140">
        <f>SUM(O86:Q87)</f>
        <v>0.22</v>
      </c>
      <c r="P88" s="1145"/>
      <c r="Q88" s="1141"/>
      <c r="R88" s="195"/>
    </row>
    <row r="89" spans="3:20" ht="25.5" customHeight="1" thickBot="1" x14ac:dyDescent="0.3">
      <c r="C89" s="1083" t="s">
        <v>367</v>
      </c>
      <c r="D89" s="1084"/>
      <c r="E89" s="1084"/>
      <c r="F89" s="1084"/>
      <c r="G89" s="1084"/>
      <c r="H89" s="1084"/>
      <c r="I89" s="1084"/>
      <c r="J89" s="1084"/>
      <c r="K89" s="1084"/>
      <c r="L89" s="1084"/>
      <c r="M89" s="1084"/>
      <c r="N89" s="1084"/>
      <c r="O89" s="1084"/>
      <c r="P89" s="1084"/>
      <c r="Q89" s="1084"/>
      <c r="R89" s="1085"/>
    </row>
    <row r="90" spans="3:20" ht="80.25" customHeight="1" x14ac:dyDescent="0.25">
      <c r="C90" s="1086" t="s">
        <v>368</v>
      </c>
      <c r="D90" s="1087"/>
      <c r="E90" s="1088"/>
      <c r="F90" s="1095"/>
      <c r="G90" s="1096"/>
      <c r="H90" s="1097"/>
      <c r="I90" s="1086" t="s">
        <v>370</v>
      </c>
      <c r="J90" s="1087"/>
      <c r="K90" s="1087"/>
      <c r="L90" s="1087"/>
      <c r="M90" s="1087"/>
      <c r="N90" s="1087"/>
      <c r="O90" s="1087"/>
      <c r="P90" s="1087"/>
      <c r="Q90" s="1088"/>
      <c r="R90" s="184"/>
    </row>
    <row r="91" spans="3:20" ht="18.75" customHeight="1" thickBot="1" x14ac:dyDescent="0.3">
      <c r="C91" s="1089" t="s">
        <v>369</v>
      </c>
      <c r="D91" s="1090"/>
      <c r="E91" s="1091"/>
      <c r="F91" s="1098"/>
      <c r="G91" s="1099"/>
      <c r="H91" s="1100"/>
      <c r="I91" s="1092" t="s">
        <v>358</v>
      </c>
      <c r="J91" s="1093"/>
      <c r="K91" s="1093"/>
      <c r="L91" s="1093"/>
      <c r="M91" s="1093"/>
      <c r="N91" s="1093"/>
      <c r="O91" s="1093"/>
      <c r="P91" s="1093"/>
      <c r="Q91" s="1094"/>
      <c r="R91" s="186" t="s">
        <v>359</v>
      </c>
    </row>
    <row r="92" spans="3:20" ht="22.5" customHeight="1" x14ac:dyDescent="0.25">
      <c r="C92" s="1110"/>
      <c r="D92" s="1111"/>
      <c r="E92" s="1112"/>
      <c r="F92" s="1101" t="s">
        <v>356</v>
      </c>
      <c r="G92" s="1102"/>
      <c r="H92" s="1103"/>
      <c r="I92" s="1152" t="s">
        <v>362</v>
      </c>
      <c r="J92" s="1153"/>
      <c r="K92" s="1086" t="s">
        <v>481</v>
      </c>
      <c r="L92" s="1088"/>
      <c r="M92" s="1154"/>
      <c r="N92" s="1155"/>
      <c r="O92" s="1156"/>
      <c r="P92" s="1157"/>
      <c r="Q92" s="1158"/>
      <c r="R92" s="187"/>
    </row>
    <row r="93" spans="3:20" ht="45" customHeight="1" x14ac:dyDescent="0.25">
      <c r="C93" s="1110"/>
      <c r="D93" s="1111"/>
      <c r="E93" s="1112"/>
      <c r="F93" s="1110"/>
      <c r="G93" s="1111"/>
      <c r="H93" s="1112"/>
      <c r="I93" s="1089" t="s">
        <v>363</v>
      </c>
      <c r="J93" s="1091"/>
      <c r="K93" s="1089"/>
      <c r="L93" s="1091"/>
      <c r="M93" s="1159" t="s">
        <v>517</v>
      </c>
      <c r="N93" s="1160"/>
      <c r="O93" s="1149" t="s">
        <v>366</v>
      </c>
      <c r="P93" s="1150"/>
      <c r="Q93" s="1151"/>
      <c r="R93" s="192"/>
    </row>
    <row r="94" spans="3:20" ht="42.75" customHeight="1" thickBot="1" x14ac:dyDescent="0.3">
      <c r="C94" s="1125"/>
      <c r="D94" s="1126"/>
      <c r="E94" s="1127"/>
      <c r="F94" s="1125"/>
      <c r="G94" s="1126"/>
      <c r="H94" s="1127"/>
      <c r="I94" s="1092" t="s">
        <v>480</v>
      </c>
      <c r="J94" s="1094"/>
      <c r="K94" s="1092"/>
      <c r="L94" s="1094"/>
      <c r="M94" s="1021"/>
      <c r="N94" s="1022"/>
      <c r="O94" s="1021"/>
      <c r="P94" s="1134"/>
      <c r="Q94" s="1022"/>
      <c r="R94" s="193"/>
    </row>
    <row r="95" spans="3:20" ht="26.25" customHeight="1" thickBot="1" x14ac:dyDescent="0.3">
      <c r="C95" s="933" t="str">
        <f>J35</f>
        <v>MBP Toruń 1</v>
      </c>
      <c r="D95" s="935"/>
      <c r="E95" s="934"/>
      <c r="F95" s="1138">
        <v>190599</v>
      </c>
      <c r="G95" s="1139"/>
      <c r="H95" s="1013"/>
      <c r="I95" s="936">
        <f>E35*0.55*0.7</f>
        <v>77</v>
      </c>
      <c r="J95" s="1013"/>
      <c r="K95" s="936">
        <v>8</v>
      </c>
      <c r="L95" s="1013"/>
      <c r="M95" s="1140">
        <v>0</v>
      </c>
      <c r="N95" s="1141"/>
      <c r="O95" s="1140">
        <f>I95+M95</f>
        <v>77</v>
      </c>
      <c r="P95" s="1145"/>
      <c r="Q95" s="1141"/>
      <c r="R95" s="194" t="str">
        <f>J37</f>
        <v>Składowisko w Lasku 4</v>
      </c>
      <c r="T95" s="5" t="s">
        <v>483</v>
      </c>
    </row>
    <row r="96" spans="3:20" ht="21.75" thickBot="1" x14ac:dyDescent="0.3">
      <c r="C96" s="933" t="str">
        <f>C95</f>
        <v>MBP Toruń 1</v>
      </c>
      <c r="D96" s="935"/>
      <c r="E96" s="934"/>
      <c r="F96" s="1138">
        <v>191212</v>
      </c>
      <c r="G96" s="1139"/>
      <c r="H96" s="1013"/>
      <c r="I96" s="936">
        <v>0</v>
      </c>
      <c r="J96" s="1013"/>
      <c r="K96" s="936">
        <v>0</v>
      </c>
      <c r="L96" s="1013"/>
      <c r="M96" s="1140">
        <f>E35*0.1</f>
        <v>20</v>
      </c>
      <c r="N96" s="1141"/>
      <c r="O96" s="1140">
        <f t="shared" ref="O96:O97" si="0">I96+M96</f>
        <v>20</v>
      </c>
      <c r="P96" s="1145"/>
      <c r="Q96" s="1141"/>
      <c r="R96" s="194" t="str">
        <f>R95</f>
        <v>Składowisko w Lasku 4</v>
      </c>
    </row>
    <row r="97" spans="3:19" ht="15.75" thickBot="1" x14ac:dyDescent="0.3">
      <c r="C97" s="933"/>
      <c r="D97" s="935"/>
      <c r="E97" s="934"/>
      <c r="F97" s="1138"/>
      <c r="G97" s="1139"/>
      <c r="H97" s="1013"/>
      <c r="I97" s="936"/>
      <c r="J97" s="1013"/>
      <c r="K97" s="936"/>
      <c r="L97" s="1013"/>
      <c r="M97" s="1140"/>
      <c r="N97" s="1141"/>
      <c r="O97" s="1140">
        <f t="shared" si="0"/>
        <v>0</v>
      </c>
      <c r="P97" s="1145"/>
      <c r="Q97" s="1141"/>
      <c r="R97" s="194"/>
    </row>
    <row r="98" spans="3:19" ht="15.75" thickBot="1" x14ac:dyDescent="0.3">
      <c r="C98" s="1146" t="s">
        <v>7</v>
      </c>
      <c r="D98" s="1147"/>
      <c r="E98" s="1148"/>
      <c r="F98" s="1138"/>
      <c r="G98" s="1139"/>
      <c r="H98" s="1013"/>
      <c r="I98" s="936">
        <f>SUM(I95:J97)</f>
        <v>77</v>
      </c>
      <c r="J98" s="1013"/>
      <c r="K98" s="936">
        <f t="shared" ref="K98" si="1">SUM(K95:L97)</f>
        <v>8</v>
      </c>
      <c r="L98" s="1013"/>
      <c r="M98" s="1140">
        <f t="shared" ref="M98" si="2">SUM(M95:N97)</f>
        <v>20</v>
      </c>
      <c r="N98" s="1141"/>
      <c r="O98" s="1140">
        <f>SUM(O95:Q97)</f>
        <v>97</v>
      </c>
      <c r="P98" s="1145"/>
      <c r="Q98" s="1141"/>
      <c r="R98" s="195"/>
    </row>
    <row r="99" spans="3:19" ht="36" customHeight="1" x14ac:dyDescent="0.25">
      <c r="C99" s="1174" t="s">
        <v>371</v>
      </c>
      <c r="D99" s="1175"/>
      <c r="E99" s="1175"/>
      <c r="F99" s="1175"/>
      <c r="G99" s="1175"/>
      <c r="H99" s="1175"/>
      <c r="I99" s="1175"/>
      <c r="J99" s="1175"/>
      <c r="K99" s="1175"/>
      <c r="L99" s="1176"/>
    </row>
    <row r="100" spans="3:19" ht="24" customHeight="1" thickBot="1" x14ac:dyDescent="0.3">
      <c r="C100" s="1177" t="s">
        <v>372</v>
      </c>
      <c r="D100" s="1178"/>
      <c r="E100" s="1178"/>
      <c r="F100" s="1178"/>
      <c r="G100" s="1178"/>
      <c r="H100" s="1178"/>
      <c r="I100" s="1178"/>
      <c r="J100" s="1178"/>
      <c r="K100" s="1178"/>
      <c r="L100" s="1179"/>
    </row>
    <row r="101" spans="3:19" ht="15" customHeight="1" x14ac:dyDescent="0.25">
      <c r="C101" s="1080" t="s">
        <v>485</v>
      </c>
      <c r="D101" s="1081"/>
      <c r="E101" s="1081"/>
      <c r="F101" s="1081"/>
      <c r="G101" s="1081"/>
      <c r="H101" s="1081"/>
      <c r="I101" s="1081"/>
      <c r="J101" s="1081"/>
      <c r="K101" s="1081"/>
      <c r="L101" s="1082"/>
      <c r="N101" s="188" t="s">
        <v>513</v>
      </c>
    </row>
    <row r="102" spans="3:19" ht="15.75" customHeight="1" thickBot="1" x14ac:dyDescent="0.3">
      <c r="C102" s="1180" t="s">
        <v>373</v>
      </c>
      <c r="D102" s="1181"/>
      <c r="E102" s="1181"/>
      <c r="F102" s="1181"/>
      <c r="G102" s="1181"/>
      <c r="H102" s="1181"/>
      <c r="I102" s="1181"/>
      <c r="J102" s="1181"/>
      <c r="K102" s="1181"/>
      <c r="L102" s="1182"/>
    </row>
    <row r="103" spans="3:19" ht="24" customHeight="1" x14ac:dyDescent="0.25">
      <c r="C103" s="132"/>
      <c r="D103" s="951"/>
      <c r="E103" s="952"/>
      <c r="F103" s="953"/>
      <c r="G103" s="1183" t="s">
        <v>488</v>
      </c>
      <c r="H103" s="1184"/>
      <c r="I103" s="1184"/>
      <c r="J103" s="1185"/>
      <c r="K103" s="1189" t="s">
        <v>377</v>
      </c>
      <c r="L103" s="1190"/>
    </row>
    <row r="104" spans="3:19" ht="37.5" customHeight="1" thickBot="1" x14ac:dyDescent="0.3">
      <c r="C104" s="128" t="s">
        <v>374</v>
      </c>
      <c r="D104" s="1191" t="s">
        <v>375</v>
      </c>
      <c r="E104" s="1192"/>
      <c r="F104" s="1193"/>
      <c r="G104" s="1186"/>
      <c r="H104" s="1187"/>
      <c r="I104" s="1187"/>
      <c r="J104" s="1188"/>
      <c r="K104" s="1089" t="s">
        <v>378</v>
      </c>
      <c r="L104" s="1091"/>
      <c r="M104" s="19" t="s">
        <v>487</v>
      </c>
    </row>
    <row r="105" spans="3:19" s="5" customFormat="1" ht="37.5" customHeight="1" thickBot="1" x14ac:dyDescent="0.3">
      <c r="C105" s="170" t="str">
        <f>'Podmiot Gminny 2018'!C125</f>
        <v>15 01 02</v>
      </c>
      <c r="D105" s="1161" t="str">
        <f>'Podmiot Gminny 2018'!D125</f>
        <v>Opakowania z tworzyw sztucznych</v>
      </c>
      <c r="E105" s="1162"/>
      <c r="F105" s="1163"/>
      <c r="G105" s="1164">
        <f>($E$31-$O$88)*0.7</f>
        <v>6.8459999999999992</v>
      </c>
      <c r="H105" s="1165"/>
      <c r="I105" s="1165"/>
      <c r="J105" s="1166"/>
      <c r="K105" s="1164">
        <f>G105</f>
        <v>6.8459999999999992</v>
      </c>
      <c r="L105" s="1167"/>
      <c r="M105" s="189" t="str">
        <f>J31</f>
        <v xml:space="preserve">Sortownia Toruń 2 </v>
      </c>
      <c r="N105" s="19" t="s">
        <v>518</v>
      </c>
      <c r="O105" s="19"/>
      <c r="P105" s="19"/>
      <c r="Q105" s="19"/>
      <c r="R105" s="19"/>
      <c r="S105" s="19"/>
    </row>
    <row r="106" spans="3:19" s="5" customFormat="1" ht="37.5" customHeight="1" thickBot="1" x14ac:dyDescent="0.3">
      <c r="C106" s="170" t="str">
        <f>'Podmiot Gminny 2018'!C126</f>
        <v>15 01 04</v>
      </c>
      <c r="D106" s="1161" t="str">
        <f>'Podmiot Gminny 2018'!D126</f>
        <v>Opakowania z metali</v>
      </c>
      <c r="E106" s="1162"/>
      <c r="F106" s="1163"/>
      <c r="G106" s="1164">
        <f>($E$31-$O$88)*0.1</f>
        <v>0.97799999999999998</v>
      </c>
      <c r="H106" s="1165"/>
      <c r="I106" s="1165"/>
      <c r="J106" s="1166"/>
      <c r="K106" s="1164">
        <f>G106</f>
        <v>0.97799999999999998</v>
      </c>
      <c r="L106" s="1167"/>
      <c r="M106" s="189" t="str">
        <f>M105</f>
        <v xml:space="preserve">Sortownia Toruń 2 </v>
      </c>
      <c r="N106" s="19"/>
      <c r="O106" s="19"/>
      <c r="P106" s="19"/>
      <c r="Q106" s="19"/>
      <c r="R106" s="19"/>
      <c r="S106" s="19"/>
    </row>
    <row r="107" spans="3:19" s="5" customFormat="1" ht="37.5" customHeight="1" thickBot="1" x14ac:dyDescent="0.3">
      <c r="C107" s="170" t="str">
        <f>'Podmiot Gminny 2018'!C129</f>
        <v>15 01 01</v>
      </c>
      <c r="D107" s="1161" t="str">
        <f>'Podmiot Gminny 2018'!D129</f>
        <v>Opakowania z papieru i tektury</v>
      </c>
      <c r="E107" s="1162"/>
      <c r="F107" s="1163"/>
      <c r="G107" s="1164">
        <f>($E$31-$O$88)*0.2</f>
        <v>1.956</v>
      </c>
      <c r="H107" s="1165"/>
      <c r="I107" s="1165"/>
      <c r="J107" s="1166"/>
      <c r="K107" s="1164">
        <f>G107</f>
        <v>1.956</v>
      </c>
      <c r="L107" s="1167"/>
      <c r="M107" s="189" t="str">
        <f>M106</f>
        <v xml:space="preserve">Sortownia Toruń 2 </v>
      </c>
      <c r="N107" s="19"/>
      <c r="O107" s="19"/>
      <c r="P107" s="19"/>
      <c r="Q107" s="19"/>
      <c r="R107" s="19"/>
      <c r="S107" s="19"/>
    </row>
    <row r="108" spans="3:19" s="5" customFormat="1" ht="37.5" customHeight="1" thickBot="1" x14ac:dyDescent="0.3">
      <c r="C108" s="170" t="str">
        <f>C32</f>
        <v>15 01 07</v>
      </c>
      <c r="D108" s="1161" t="str">
        <f>D32</f>
        <v>Opakowania ze szkła</v>
      </c>
      <c r="E108" s="1162"/>
      <c r="F108" s="1163" t="e">
        <f>#REF!</f>
        <v>#REF!</v>
      </c>
      <c r="G108" s="1164">
        <f>E32</f>
        <v>1</v>
      </c>
      <c r="H108" s="1165"/>
      <c r="I108" s="1165"/>
      <c r="J108" s="1166"/>
      <c r="K108" s="883">
        <f>G108</f>
        <v>1</v>
      </c>
      <c r="L108" s="885"/>
      <c r="M108" s="189" t="str">
        <f>J32</f>
        <v>Punkt skupu Toruń 3</v>
      </c>
      <c r="N108" s="19"/>
      <c r="O108" s="19"/>
      <c r="P108" s="19"/>
      <c r="Q108" s="19"/>
      <c r="R108" s="19"/>
      <c r="S108" s="19"/>
    </row>
    <row r="109" spans="3:19" s="3" customFormat="1" ht="21.75" customHeight="1" thickBot="1" x14ac:dyDescent="0.3">
      <c r="C109" s="168" t="str">
        <f>'katalog odpadów'!B56</f>
        <v>19 12 01</v>
      </c>
      <c r="D109" s="1194" t="str">
        <f>'katalog odpadów'!C56</f>
        <v>Papier i tektura</v>
      </c>
      <c r="E109" s="1195"/>
      <c r="F109" s="1196"/>
      <c r="G109" s="1197">
        <f>$J$69*1%</f>
        <v>2</v>
      </c>
      <c r="H109" s="1198"/>
      <c r="I109" s="1198"/>
      <c r="J109" s="1199"/>
      <c r="K109" s="1197">
        <f>G109</f>
        <v>2</v>
      </c>
      <c r="L109" s="1199"/>
      <c r="M109" s="189" t="str">
        <f>J36</f>
        <v>MBP Toruń 1</v>
      </c>
      <c r="N109" s="19"/>
      <c r="O109" s="19"/>
      <c r="P109" s="19"/>
      <c r="Q109" s="19"/>
      <c r="R109" s="19"/>
      <c r="S109" s="19"/>
    </row>
    <row r="110" spans="3:19" s="5" customFormat="1" ht="15.75" thickBot="1" x14ac:dyDescent="0.3">
      <c r="C110" s="167" t="str">
        <f>'katalog odpadów'!B57</f>
        <v>19 12 02</v>
      </c>
      <c r="D110" s="1168" t="str">
        <f>'katalog odpadów'!C57</f>
        <v>Metale żelazne</v>
      </c>
      <c r="E110" s="1169">
        <f>'katalog odpadów'!D57</f>
        <v>0</v>
      </c>
      <c r="F110" s="1170">
        <f>'katalog odpadów'!E57</f>
        <v>0</v>
      </c>
      <c r="G110" s="1171">
        <f>$J$69*0.5%</f>
        <v>1</v>
      </c>
      <c r="H110" s="1172"/>
      <c r="I110" s="1172"/>
      <c r="J110" s="1173"/>
      <c r="K110" s="1171">
        <f t="shared" ref="K110:K112" si="3">G110</f>
        <v>1</v>
      </c>
      <c r="L110" s="1173"/>
      <c r="M110" s="189" t="str">
        <f>M109</f>
        <v>MBP Toruń 1</v>
      </c>
      <c r="N110" s="19"/>
      <c r="O110" s="19"/>
      <c r="P110" s="19"/>
      <c r="Q110" s="19"/>
      <c r="R110" s="19"/>
      <c r="S110" s="19"/>
    </row>
    <row r="111" spans="3:19" s="5" customFormat="1" ht="15.75" thickBot="1" x14ac:dyDescent="0.3">
      <c r="C111" s="167" t="str">
        <f>'katalog odpadów'!B58</f>
        <v>19 12 03</v>
      </c>
      <c r="D111" s="1168" t="str">
        <f>'katalog odpadów'!C58</f>
        <v>Metale nieżelazne</v>
      </c>
      <c r="E111" s="1169">
        <f>'katalog odpadów'!D58</f>
        <v>0</v>
      </c>
      <c r="F111" s="1170">
        <f>'katalog odpadów'!E58</f>
        <v>0</v>
      </c>
      <c r="G111" s="1171">
        <f>$J$69*0.5%</f>
        <v>1</v>
      </c>
      <c r="H111" s="1172"/>
      <c r="I111" s="1172"/>
      <c r="J111" s="1173"/>
      <c r="K111" s="1171">
        <f t="shared" si="3"/>
        <v>1</v>
      </c>
      <c r="L111" s="1173"/>
      <c r="M111" s="189" t="str">
        <f t="shared" ref="M111:M112" si="4">M110</f>
        <v>MBP Toruń 1</v>
      </c>
      <c r="N111" s="19"/>
      <c r="O111" s="19"/>
      <c r="P111" s="19"/>
      <c r="Q111" s="19"/>
      <c r="R111" s="19"/>
      <c r="S111" s="19"/>
    </row>
    <row r="112" spans="3:19" s="5" customFormat="1" ht="15.75" thickBot="1" x14ac:dyDescent="0.3">
      <c r="C112" s="167" t="str">
        <f>'katalog odpadów'!B59</f>
        <v>19 12 04</v>
      </c>
      <c r="D112" s="1168" t="str">
        <f>'katalog odpadów'!C59</f>
        <v>Tworzywa sztuczne i guma</v>
      </c>
      <c r="E112" s="1169">
        <f>'katalog odpadów'!D59</f>
        <v>0</v>
      </c>
      <c r="F112" s="1170">
        <f>'katalog odpadów'!E59</f>
        <v>0</v>
      </c>
      <c r="G112" s="1171">
        <f>$J$69*3%</f>
        <v>6</v>
      </c>
      <c r="H112" s="1172"/>
      <c r="I112" s="1172"/>
      <c r="J112" s="1173"/>
      <c r="K112" s="1171">
        <f t="shared" si="3"/>
        <v>6</v>
      </c>
      <c r="L112" s="1173"/>
      <c r="M112" s="189" t="str">
        <f t="shared" si="4"/>
        <v>MBP Toruń 1</v>
      </c>
      <c r="N112" s="19"/>
      <c r="O112" s="19"/>
      <c r="P112" s="19"/>
      <c r="Q112" s="19"/>
      <c r="R112" s="19"/>
      <c r="S112" s="19"/>
    </row>
    <row r="113" spans="3:22" ht="15.75" thickBot="1" x14ac:dyDescent="0.3">
      <c r="C113" s="119"/>
      <c r="D113" s="933"/>
      <c r="E113" s="935"/>
      <c r="F113" s="934"/>
      <c r="G113" s="942"/>
      <c r="H113" s="943"/>
      <c r="I113" s="943"/>
      <c r="J113" s="944"/>
      <c r="K113" s="942"/>
      <c r="L113" s="944"/>
    </row>
    <row r="114" spans="3:22" ht="15.75" thickBot="1" x14ac:dyDescent="0.3">
      <c r="C114" s="1146" t="s">
        <v>7</v>
      </c>
      <c r="D114" s="1147"/>
      <c r="E114" s="1147"/>
      <c r="F114" s="1148"/>
      <c r="G114" s="936">
        <f>SUM(G105:J112)</f>
        <v>20.78</v>
      </c>
      <c r="H114" s="937"/>
      <c r="I114" s="937"/>
      <c r="J114" s="938"/>
      <c r="K114" s="936">
        <f>SUM(K105:L112)</f>
        <v>20.78</v>
      </c>
      <c r="L114" s="938"/>
    </row>
    <row r="115" spans="3:22" ht="15.75" customHeight="1" thickBot="1" x14ac:dyDescent="0.3">
      <c r="C115" s="1080" t="s">
        <v>379</v>
      </c>
      <c r="D115" s="1081"/>
      <c r="E115" s="1081"/>
      <c r="F115" s="1081"/>
      <c r="G115" s="1081"/>
      <c r="H115" s="1081"/>
      <c r="I115" s="1081"/>
      <c r="J115" s="1081"/>
      <c r="K115" s="1081"/>
      <c r="L115" s="1082"/>
      <c r="N115" s="188" t="s">
        <v>514</v>
      </c>
    </row>
    <row r="116" spans="3:22" ht="24" customHeight="1" x14ac:dyDescent="0.25">
      <c r="C116" s="173"/>
      <c r="D116" s="1200"/>
      <c r="E116" s="1201"/>
      <c r="F116" s="1202"/>
      <c r="G116" s="1203" t="s">
        <v>376</v>
      </c>
      <c r="H116" s="1204"/>
      <c r="I116" s="1204"/>
      <c r="J116" s="1205"/>
      <c r="K116" s="1209" t="s">
        <v>342</v>
      </c>
      <c r="L116" s="1210"/>
    </row>
    <row r="117" spans="3:22" ht="37.5" customHeight="1" thickBot="1" x14ac:dyDescent="0.3">
      <c r="C117" s="174" t="s">
        <v>374</v>
      </c>
      <c r="D117" s="1211" t="s">
        <v>375</v>
      </c>
      <c r="E117" s="1212"/>
      <c r="F117" s="1213"/>
      <c r="G117" s="1206"/>
      <c r="H117" s="1207"/>
      <c r="I117" s="1207"/>
      <c r="J117" s="1208"/>
      <c r="K117" s="1214" t="s">
        <v>380</v>
      </c>
      <c r="L117" s="1215"/>
    </row>
    <row r="118" spans="3:22" ht="32.25" customHeight="1" thickBot="1" x14ac:dyDescent="0.3">
      <c r="C118" s="273" t="str">
        <f>C33</f>
        <v>17 01 03</v>
      </c>
      <c r="D118" s="1333" t="str">
        <f>D33</f>
        <v xml:space="preserve"> Odpady innych materiałów ceramicznych i elementów wyposażenia</v>
      </c>
      <c r="E118" s="1223"/>
      <c r="F118" s="1224"/>
      <c r="G118" s="1225">
        <f>E33</f>
        <v>20</v>
      </c>
      <c r="H118" s="1226"/>
      <c r="I118" s="1226"/>
      <c r="J118" s="1227"/>
      <c r="K118" s="1225">
        <v>5</v>
      </c>
      <c r="L118" s="1227"/>
      <c r="M118" s="189"/>
    </row>
    <row r="119" spans="3:22" ht="32.25" customHeight="1" thickBot="1" x14ac:dyDescent="0.3">
      <c r="C119" s="273" t="str">
        <f>C34</f>
        <v>17 01 07</v>
      </c>
      <c r="D119" s="1333" t="str">
        <f>D34</f>
        <v xml:space="preserve"> Zmieszane odpady z betonu, gruzu ceglanego, odpadowych materiałów ceramicznych i elementów wyposażenia inne niż wymienione w 17 01 06</v>
      </c>
      <c r="E119" s="1223"/>
      <c r="F119" s="1224"/>
      <c r="G119" s="1225">
        <f>E34</f>
        <v>5</v>
      </c>
      <c r="H119" s="1226"/>
      <c r="I119" s="1226"/>
      <c r="J119" s="1227"/>
      <c r="K119" s="1225">
        <v>0.5</v>
      </c>
      <c r="L119" s="1227"/>
      <c r="M119" s="189"/>
    </row>
    <row r="120" spans="3:22" s="19" customFormat="1" ht="24" customHeight="1" thickBot="1" x14ac:dyDescent="0.3">
      <c r="C120" s="175"/>
      <c r="D120" s="1334"/>
      <c r="E120" s="1335"/>
      <c r="F120" s="1336"/>
      <c r="G120" s="1219"/>
      <c r="H120" s="1220"/>
      <c r="I120" s="1220"/>
      <c r="J120" s="1221"/>
      <c r="K120" s="1219"/>
      <c r="L120" s="1221"/>
      <c r="M120" s="189"/>
      <c r="T120"/>
      <c r="U120"/>
      <c r="V120"/>
    </row>
    <row r="121" spans="3:22" s="19" customFormat="1" ht="15.75" thickBot="1" x14ac:dyDescent="0.3">
      <c r="C121" s="1234" t="s">
        <v>7</v>
      </c>
      <c r="D121" s="1147"/>
      <c r="E121" s="1147"/>
      <c r="F121" s="1148"/>
      <c r="G121" s="936">
        <f>SUM(G118:J119)</f>
        <v>25</v>
      </c>
      <c r="H121" s="937"/>
      <c r="I121" s="937"/>
      <c r="J121" s="938"/>
      <c r="K121" s="936">
        <f>SUM(K118:L120)</f>
        <v>5.5</v>
      </c>
      <c r="L121" s="938"/>
      <c r="T121"/>
      <c r="U121"/>
      <c r="V121"/>
    </row>
    <row r="122" spans="3:22" s="19" customFormat="1" ht="15" customHeight="1" x14ac:dyDescent="0.25">
      <c r="C122" s="1080" t="s">
        <v>381</v>
      </c>
      <c r="D122" s="1081"/>
      <c r="E122" s="1081"/>
      <c r="F122" s="1081"/>
      <c r="G122" s="1081"/>
      <c r="H122" s="1081"/>
      <c r="I122" s="1081"/>
      <c r="J122" s="1081"/>
      <c r="K122" s="1081"/>
      <c r="L122" s="1082"/>
      <c r="T122"/>
      <c r="U122"/>
      <c r="V122"/>
    </row>
    <row r="123" spans="3:22" s="19" customFormat="1" ht="15.75" customHeight="1" thickBot="1" x14ac:dyDescent="0.3">
      <c r="C123" s="1180" t="s">
        <v>382</v>
      </c>
      <c r="D123" s="1181"/>
      <c r="E123" s="1181"/>
      <c r="F123" s="1181"/>
      <c r="G123" s="1181"/>
      <c r="H123" s="1181"/>
      <c r="I123" s="1181"/>
      <c r="J123" s="1181"/>
      <c r="K123" s="1181"/>
      <c r="L123" s="1182"/>
      <c r="T123"/>
      <c r="U123"/>
      <c r="V123"/>
    </row>
    <row r="124" spans="3:22" s="19" customFormat="1" ht="26.25" thickBot="1" x14ac:dyDescent="0.3">
      <c r="C124" s="998"/>
      <c r="D124" s="999"/>
      <c r="E124" s="999"/>
      <c r="F124" s="999"/>
      <c r="G124" s="1000"/>
      <c r="H124" s="1235" t="s">
        <v>383</v>
      </c>
      <c r="I124" s="1236"/>
      <c r="J124" s="1237" t="s">
        <v>10</v>
      </c>
      <c r="K124" s="1238"/>
      <c r="L124" s="133" t="s">
        <v>384</v>
      </c>
      <c r="T124"/>
      <c r="U124"/>
      <c r="V124"/>
    </row>
    <row r="125" spans="3:22" s="19" customFormat="1" ht="24" customHeight="1" x14ac:dyDescent="0.25">
      <c r="C125" s="1239" t="s">
        <v>385</v>
      </c>
      <c r="D125" s="1240"/>
      <c r="E125" s="1240"/>
      <c r="F125" s="1240"/>
      <c r="G125" s="1241"/>
      <c r="H125" s="1242">
        <f>K114</f>
        <v>20.78</v>
      </c>
      <c r="I125" s="1244" t="s">
        <v>492</v>
      </c>
      <c r="J125" s="1246"/>
      <c r="K125" s="1247"/>
      <c r="L125" s="1250">
        <f>H125+J125</f>
        <v>20.78</v>
      </c>
      <c r="T125"/>
      <c r="U125"/>
      <c r="V125"/>
    </row>
    <row r="126" spans="3:22" s="19" customFormat="1" ht="15.75" customHeight="1" thickBot="1" x14ac:dyDescent="0.3">
      <c r="C126" s="1252" t="s">
        <v>386</v>
      </c>
      <c r="D126" s="1253"/>
      <c r="E126" s="1253"/>
      <c r="F126" s="1253"/>
      <c r="G126" s="1254"/>
      <c r="H126" s="1243"/>
      <c r="I126" s="1245"/>
      <c r="J126" s="1248"/>
      <c r="K126" s="1249"/>
      <c r="L126" s="1251"/>
      <c r="T126"/>
      <c r="U126"/>
      <c r="V126"/>
    </row>
    <row r="127" spans="3:22" s="19" customFormat="1" ht="15" customHeight="1" x14ac:dyDescent="0.25">
      <c r="C127" s="1239" t="s">
        <v>387</v>
      </c>
      <c r="D127" s="1240"/>
      <c r="E127" s="1240"/>
      <c r="F127" s="1240"/>
      <c r="G127" s="1241"/>
      <c r="H127" s="1242">
        <f>I24</f>
        <v>262</v>
      </c>
      <c r="I127" s="1244" t="s">
        <v>493</v>
      </c>
      <c r="J127" s="1246"/>
      <c r="K127" s="1247"/>
      <c r="L127" s="1250">
        <f>H127+J127</f>
        <v>262</v>
      </c>
      <c r="T127"/>
      <c r="U127"/>
      <c r="V127"/>
    </row>
    <row r="128" spans="3:22" s="19" customFormat="1" ht="30" customHeight="1" thickBot="1" x14ac:dyDescent="0.3">
      <c r="C128" s="1252" t="s">
        <v>388</v>
      </c>
      <c r="D128" s="1253"/>
      <c r="E128" s="1253"/>
      <c r="F128" s="1253"/>
      <c r="G128" s="1254"/>
      <c r="H128" s="1243"/>
      <c r="I128" s="1245"/>
      <c r="J128" s="1248"/>
      <c r="K128" s="1249"/>
      <c r="L128" s="1251"/>
      <c r="M128" s="19" t="s">
        <v>521</v>
      </c>
      <c r="T128"/>
      <c r="U128"/>
      <c r="V128"/>
    </row>
    <row r="129" spans="3:22" s="19" customFormat="1" ht="15" customHeight="1" x14ac:dyDescent="0.25">
      <c r="C129" s="1239" t="s">
        <v>389</v>
      </c>
      <c r="D129" s="1240"/>
      <c r="E129" s="1240"/>
      <c r="F129" s="1240"/>
      <c r="G129" s="1241"/>
      <c r="H129" s="1337" t="s">
        <v>520</v>
      </c>
      <c r="I129" s="1338"/>
      <c r="J129" s="1341">
        <f>400/2400</f>
        <v>0.16666666666666666</v>
      </c>
      <c r="K129" s="1342"/>
      <c r="L129" s="1255">
        <f>'Kalkulator powiązany ark Gmina'!D61</f>
        <v>0.36399999999999999</v>
      </c>
      <c r="M129" s="19" t="s">
        <v>519</v>
      </c>
      <c r="T129"/>
      <c r="U129"/>
      <c r="V129"/>
    </row>
    <row r="130" spans="3:22" s="19" customFormat="1" ht="25.5" customHeight="1" thickBot="1" x14ac:dyDescent="0.3">
      <c r="C130" s="1252" t="s">
        <v>390</v>
      </c>
      <c r="D130" s="1253"/>
      <c r="E130" s="1253"/>
      <c r="F130" s="1253"/>
      <c r="G130" s="1254"/>
      <c r="H130" s="1339"/>
      <c r="I130" s="1340"/>
      <c r="J130" s="1343"/>
      <c r="K130" s="1344"/>
      <c r="L130" s="1256"/>
      <c r="T130"/>
      <c r="U130"/>
      <c r="V130"/>
    </row>
    <row r="131" spans="3:22" s="19" customFormat="1" ht="15" customHeight="1" x14ac:dyDescent="0.25">
      <c r="C131" s="1239" t="s">
        <v>391</v>
      </c>
      <c r="D131" s="1240"/>
      <c r="E131" s="1240"/>
      <c r="F131" s="1240"/>
      <c r="G131" s="1240"/>
      <c r="H131" s="1240"/>
      <c r="I131" s="1241"/>
      <c r="J131" s="1031"/>
      <c r="K131" s="1033"/>
      <c r="L131" s="1257">
        <f>L125/L127</f>
        <v>7.931297709923664E-2</v>
      </c>
      <c r="T131"/>
      <c r="U131"/>
      <c r="V131"/>
    </row>
    <row r="132" spans="3:22" s="19" customFormat="1" ht="15.75" customHeight="1" thickBot="1" x14ac:dyDescent="0.3">
      <c r="C132" s="1252" t="s">
        <v>392</v>
      </c>
      <c r="D132" s="1253"/>
      <c r="E132" s="1253"/>
      <c r="F132" s="1253"/>
      <c r="G132" s="1253"/>
      <c r="H132" s="1253"/>
      <c r="I132" s="1254"/>
      <c r="J132" s="1034"/>
      <c r="K132" s="1036"/>
      <c r="L132" s="1258"/>
      <c r="M132" s="19" t="s">
        <v>522</v>
      </c>
      <c r="T132"/>
      <c r="U132"/>
      <c r="V132"/>
    </row>
    <row r="133" spans="3:22" s="19" customFormat="1" ht="15" customHeight="1" x14ac:dyDescent="0.25">
      <c r="C133" s="1080" t="s">
        <v>393</v>
      </c>
      <c r="D133" s="1081"/>
      <c r="E133" s="1081"/>
      <c r="F133" s="1081"/>
      <c r="G133" s="1081"/>
      <c r="H133" s="1081"/>
      <c r="I133" s="1081"/>
      <c r="J133" s="1081"/>
      <c r="K133" s="1081"/>
      <c r="L133" s="1082"/>
      <c r="T133"/>
      <c r="U133"/>
      <c r="V133"/>
    </row>
    <row r="134" spans="3:22" s="19" customFormat="1" ht="15.75" customHeight="1" thickBot="1" x14ac:dyDescent="0.3">
      <c r="C134" s="1180" t="s">
        <v>394</v>
      </c>
      <c r="D134" s="1181"/>
      <c r="E134" s="1181"/>
      <c r="F134" s="1181"/>
      <c r="G134" s="1181"/>
      <c r="H134" s="1181"/>
      <c r="I134" s="1181"/>
      <c r="J134" s="1181"/>
      <c r="K134" s="1181"/>
      <c r="L134" s="1182"/>
      <c r="T134"/>
      <c r="U134"/>
      <c r="V134"/>
    </row>
    <row r="135" spans="3:22" s="19" customFormat="1" ht="48" customHeight="1" x14ac:dyDescent="0.25">
      <c r="C135" s="1261" t="s">
        <v>374</v>
      </c>
      <c r="D135" s="1262"/>
      <c r="E135" s="1265" t="s">
        <v>375</v>
      </c>
      <c r="F135" s="1266"/>
      <c r="G135" s="1267"/>
      <c r="H135" s="1086" t="s">
        <v>395</v>
      </c>
      <c r="I135" s="1087"/>
      <c r="J135" s="1088"/>
      <c r="K135" s="1152" t="s">
        <v>396</v>
      </c>
      <c r="L135" s="1153"/>
      <c r="T135"/>
      <c r="U135"/>
      <c r="V135"/>
    </row>
    <row r="136" spans="3:22" ht="37.5" customHeight="1" thickBot="1" x14ac:dyDescent="0.3">
      <c r="C136" s="1263"/>
      <c r="D136" s="1264"/>
      <c r="E136" s="1268"/>
      <c r="F136" s="1269"/>
      <c r="G136" s="1270"/>
      <c r="H136" s="1092" t="s">
        <v>8</v>
      </c>
      <c r="I136" s="1093"/>
      <c r="J136" s="1094"/>
      <c r="K136" s="1271" t="s">
        <v>397</v>
      </c>
      <c r="L136" s="1272"/>
    </row>
    <row r="137" spans="3:22" s="7" customFormat="1" ht="37.5" customHeight="1" thickBot="1" x14ac:dyDescent="0.3">
      <c r="C137" s="927" t="str">
        <f t="shared" ref="C137:C138" si="5">C16</f>
        <v>17 01 03</v>
      </c>
      <c r="D137" s="928"/>
      <c r="E137" s="927" t="str">
        <f t="shared" ref="E137:E138" si="6">E16</f>
        <v xml:space="preserve"> Odpady innych materiałów ceramicznych i elementów wyposażenia</v>
      </c>
      <c r="F137" s="929"/>
      <c r="G137" s="928"/>
      <c r="H137" s="930">
        <f t="shared" ref="H137:H138" si="7">I16</f>
        <v>20</v>
      </c>
      <c r="I137" s="1259"/>
      <c r="J137" s="1260"/>
      <c r="K137" s="930">
        <v>10</v>
      </c>
      <c r="L137" s="932"/>
      <c r="M137" s="19"/>
      <c r="N137" s="19"/>
      <c r="O137" s="19"/>
      <c r="P137" s="19"/>
      <c r="Q137" s="19"/>
      <c r="R137" s="19"/>
      <c r="S137" s="19"/>
    </row>
    <row r="138" spans="3:22" s="7" customFormat="1" ht="37.5" customHeight="1" thickBot="1" x14ac:dyDescent="0.3">
      <c r="C138" s="927" t="str">
        <f t="shared" si="5"/>
        <v>17 01 07</v>
      </c>
      <c r="D138" s="928"/>
      <c r="E138" s="927" t="str">
        <f t="shared" si="6"/>
        <v xml:space="preserve"> Zmieszane odpady z betonu, gruzu ceglanego, odpadowych materiałów ceramicznych i elementów wyposażenia inne niż wymienione w 17 01 06</v>
      </c>
      <c r="F138" s="929"/>
      <c r="G138" s="928"/>
      <c r="H138" s="930">
        <f t="shared" si="7"/>
        <v>5</v>
      </c>
      <c r="I138" s="1259"/>
      <c r="J138" s="1260"/>
      <c r="K138" s="930">
        <v>1</v>
      </c>
      <c r="L138" s="932"/>
      <c r="M138" s="19"/>
      <c r="N138" s="19"/>
      <c r="O138" s="19"/>
      <c r="P138" s="19"/>
      <c r="Q138" s="19"/>
      <c r="R138" s="19"/>
      <c r="S138" s="19"/>
    </row>
    <row r="139" spans="3:22" ht="37.5" customHeight="1" thickBot="1" x14ac:dyDescent="0.3">
      <c r="C139" s="933"/>
      <c r="D139" s="934"/>
      <c r="E139" s="933"/>
      <c r="F139" s="935"/>
      <c r="G139" s="934"/>
      <c r="H139" s="1273"/>
      <c r="I139" s="1259"/>
      <c r="J139" s="1260"/>
      <c r="K139" s="1273"/>
      <c r="L139" s="1260"/>
    </row>
    <row r="140" spans="3:22" ht="15.75" thickBot="1" x14ac:dyDescent="0.3">
      <c r="C140" s="933"/>
      <c r="D140" s="934"/>
      <c r="E140" s="933"/>
      <c r="F140" s="935"/>
      <c r="G140" s="934"/>
      <c r="H140" s="1273"/>
      <c r="I140" s="1259"/>
      <c r="J140" s="1260"/>
      <c r="K140" s="1273"/>
      <c r="L140" s="1260"/>
    </row>
    <row r="141" spans="3:22" ht="15.75" thickBot="1" x14ac:dyDescent="0.3">
      <c r="C141" s="933"/>
      <c r="D141" s="934"/>
      <c r="E141" s="933"/>
      <c r="F141" s="935"/>
      <c r="G141" s="934"/>
      <c r="H141" s="1273"/>
      <c r="I141" s="1259"/>
      <c r="J141" s="1260"/>
      <c r="K141" s="1273"/>
      <c r="L141" s="1260"/>
    </row>
    <row r="142" spans="3:22" ht="15.75" thickBot="1" x14ac:dyDescent="0.3">
      <c r="C142" s="933"/>
      <c r="D142" s="934"/>
      <c r="E142" s="933"/>
      <c r="F142" s="935"/>
      <c r="G142" s="934"/>
      <c r="H142" s="1273"/>
      <c r="I142" s="1259"/>
      <c r="J142" s="1260"/>
      <c r="K142" s="1273"/>
      <c r="L142" s="1260"/>
    </row>
    <row r="143" spans="3:22" ht="15.75" thickBot="1" x14ac:dyDescent="0.3">
      <c r="C143" s="1146" t="s">
        <v>7</v>
      </c>
      <c r="D143" s="1147"/>
      <c r="E143" s="1147"/>
      <c r="F143" s="1147"/>
      <c r="G143" s="1148"/>
      <c r="H143" s="930">
        <f>SUM(H137:J142)</f>
        <v>25</v>
      </c>
      <c r="I143" s="1259"/>
      <c r="J143" s="1260"/>
      <c r="K143" s="930">
        <f>SUM(K137:L142)</f>
        <v>11</v>
      </c>
      <c r="L143" s="932"/>
    </row>
    <row r="144" spans="3:22" ht="15" customHeight="1" x14ac:dyDescent="0.25">
      <c r="C144" s="1080" t="s">
        <v>398</v>
      </c>
      <c r="D144" s="1081"/>
      <c r="E144" s="1081"/>
      <c r="F144" s="1081"/>
      <c r="G144" s="1081"/>
      <c r="H144" s="1081"/>
      <c r="I144" s="1081"/>
      <c r="J144" s="1081"/>
      <c r="K144" s="1081"/>
      <c r="L144" s="1082"/>
    </row>
    <row r="145" spans="3:22" ht="15.75" customHeight="1" thickBot="1" x14ac:dyDescent="0.3">
      <c r="C145" s="1180" t="s">
        <v>399</v>
      </c>
      <c r="D145" s="1181"/>
      <c r="E145" s="1181"/>
      <c r="F145" s="1181"/>
      <c r="G145" s="1181"/>
      <c r="H145" s="1181"/>
      <c r="I145" s="1181"/>
      <c r="J145" s="1181"/>
      <c r="K145" s="1181"/>
      <c r="L145" s="1182"/>
    </row>
    <row r="146" spans="3:22" ht="26.25" thickBot="1" x14ac:dyDescent="0.3">
      <c r="C146" s="998"/>
      <c r="D146" s="999"/>
      <c r="E146" s="999"/>
      <c r="F146" s="999"/>
      <c r="G146" s="1000"/>
      <c r="H146" s="1235" t="s">
        <v>383</v>
      </c>
      <c r="I146" s="1236"/>
      <c r="J146" s="1237" t="s">
        <v>10</v>
      </c>
      <c r="K146" s="1238"/>
      <c r="L146" s="133" t="s">
        <v>400</v>
      </c>
    </row>
    <row r="147" spans="3:22" ht="56.25" customHeight="1" thickBot="1" x14ac:dyDescent="0.3">
      <c r="C147" s="1239" t="s">
        <v>494</v>
      </c>
      <c r="D147" s="1240"/>
      <c r="E147" s="1240"/>
      <c r="F147" s="1240"/>
      <c r="G147" s="1241"/>
      <c r="H147" s="178">
        <f>K143</f>
        <v>11</v>
      </c>
      <c r="I147" s="177" t="s">
        <v>495</v>
      </c>
      <c r="J147" s="1291"/>
      <c r="K147" s="1292"/>
      <c r="L147" s="179">
        <f>SUM(H147:K147)</f>
        <v>11</v>
      </c>
    </row>
    <row r="148" spans="3:22" ht="15" customHeight="1" x14ac:dyDescent="0.25">
      <c r="C148" s="1239" t="s">
        <v>401</v>
      </c>
      <c r="D148" s="1240"/>
      <c r="E148" s="1240"/>
      <c r="F148" s="1240"/>
      <c r="G148" s="1241"/>
      <c r="H148" s="1291">
        <f>H143</f>
        <v>25</v>
      </c>
      <c r="I148" s="1292" t="s">
        <v>495</v>
      </c>
      <c r="J148" s="1291"/>
      <c r="K148" s="1292"/>
      <c r="L148" s="1281">
        <f>SUM(H148:K149)</f>
        <v>25</v>
      </c>
    </row>
    <row r="149" spans="3:22" ht="39" customHeight="1" thickBot="1" x14ac:dyDescent="0.3">
      <c r="C149" s="1252" t="s">
        <v>402</v>
      </c>
      <c r="D149" s="1253"/>
      <c r="E149" s="1253"/>
      <c r="F149" s="1253"/>
      <c r="G149" s="1254"/>
      <c r="H149" s="1293"/>
      <c r="I149" s="1294"/>
      <c r="J149" s="1293"/>
      <c r="K149" s="1294"/>
      <c r="L149" s="1282"/>
    </row>
    <row r="150" spans="3:22" ht="37.5" customHeight="1" x14ac:dyDescent="0.25">
      <c r="C150" s="1283" t="s">
        <v>403</v>
      </c>
      <c r="D150" s="1284"/>
      <c r="E150" s="1284"/>
      <c r="F150" s="1284"/>
      <c r="G150" s="1285"/>
      <c r="H150" s="1031"/>
      <c r="I150" s="1033"/>
      <c r="J150" s="1031"/>
      <c r="K150" s="1033"/>
      <c r="L150" s="1286">
        <f>L147/L148</f>
        <v>0.44</v>
      </c>
    </row>
    <row r="151" spans="3:22" ht="15.75" thickBot="1" x14ac:dyDescent="0.3">
      <c r="C151" s="1288" t="s">
        <v>404</v>
      </c>
      <c r="D151" s="1289"/>
      <c r="E151" s="1289"/>
      <c r="F151" s="1289"/>
      <c r="G151" s="1290"/>
      <c r="H151" s="1034"/>
      <c r="I151" s="1036"/>
      <c r="J151" s="1034"/>
      <c r="K151" s="1036"/>
      <c r="L151" s="1287"/>
    </row>
    <row r="152" spans="3:22" ht="24" customHeight="1" x14ac:dyDescent="0.25">
      <c r="C152" s="1080" t="s">
        <v>405</v>
      </c>
      <c r="D152" s="1081"/>
      <c r="E152" s="1081"/>
      <c r="F152" s="1081"/>
      <c r="G152" s="1081"/>
      <c r="H152" s="1081"/>
      <c r="I152" s="1081"/>
      <c r="J152" s="1081"/>
      <c r="K152" s="1081"/>
      <c r="L152" s="1082"/>
    </row>
    <row r="153" spans="3:22" ht="15.75" customHeight="1" thickBot="1" x14ac:dyDescent="0.3">
      <c r="C153" s="1180" t="s">
        <v>406</v>
      </c>
      <c r="D153" s="1181"/>
      <c r="E153" s="1181"/>
      <c r="F153" s="1181"/>
      <c r="G153" s="1181"/>
      <c r="H153" s="1181"/>
      <c r="I153" s="1181"/>
      <c r="J153" s="1181"/>
      <c r="K153" s="1181"/>
      <c r="L153" s="1182"/>
    </row>
    <row r="154" spans="3:22" ht="38.25" customHeight="1" thickBot="1" x14ac:dyDescent="0.3">
      <c r="C154" s="998"/>
      <c r="D154" s="999"/>
      <c r="E154" s="999"/>
      <c r="F154" s="999"/>
      <c r="G154" s="1000"/>
      <c r="H154" s="1237" t="s">
        <v>383</v>
      </c>
      <c r="I154" s="1238"/>
      <c r="J154" s="1237" t="s">
        <v>10</v>
      </c>
      <c r="K154" s="1238"/>
      <c r="L154" s="133" t="s">
        <v>400</v>
      </c>
    </row>
    <row r="155" spans="3:22" ht="37.5" customHeight="1" thickBot="1" x14ac:dyDescent="0.3">
      <c r="C155" s="1302" t="s">
        <v>407</v>
      </c>
      <c r="D155" s="1303"/>
      <c r="E155" s="1303"/>
      <c r="F155" s="1303"/>
      <c r="G155" s="1304"/>
      <c r="H155" s="1345">
        <f>ROUND(200/'Gmina '!J271,4)</f>
        <v>0.15040000000000001</v>
      </c>
      <c r="I155" s="1346"/>
      <c r="J155" s="1307">
        <f>12750/15500</f>
        <v>0.82258064516129037</v>
      </c>
      <c r="K155" s="1308"/>
      <c r="L155" s="180">
        <f>ROUND(15500*0.155*H155,3)/2</f>
        <v>180.66800000000001</v>
      </c>
      <c r="M155" s="19" t="s">
        <v>656</v>
      </c>
    </row>
    <row r="156" spans="3:22" ht="48" customHeight="1" x14ac:dyDescent="0.25">
      <c r="C156" s="1283" t="s">
        <v>408</v>
      </c>
      <c r="D156" s="1284"/>
      <c r="E156" s="1284"/>
      <c r="F156" s="1284"/>
      <c r="G156" s="1285"/>
      <c r="H156" s="1315">
        <f>0+0+0+(M98)*15%+(I98)*0+M88*0.52</f>
        <v>3.3431999999999999</v>
      </c>
      <c r="I156" s="1316"/>
      <c r="J156" s="1353"/>
      <c r="K156" s="1354"/>
      <c r="L156" s="1319">
        <v>3.3431999999999999</v>
      </c>
      <c r="M156" s="19" t="s">
        <v>654</v>
      </c>
    </row>
    <row r="157" spans="3:22" ht="147" thickBot="1" x14ac:dyDescent="0.3">
      <c r="C157" s="1288" t="s">
        <v>409</v>
      </c>
      <c r="D157" s="1289"/>
      <c r="E157" s="1289"/>
      <c r="F157" s="1289"/>
      <c r="G157" s="1290"/>
      <c r="H157" s="1317"/>
      <c r="I157" s="1318"/>
      <c r="J157" s="1355"/>
      <c r="K157" s="1356"/>
      <c r="L157" s="1320"/>
      <c r="M157" s="190" t="s">
        <v>499</v>
      </c>
      <c r="N157" s="190" t="s">
        <v>500</v>
      </c>
      <c r="O157" s="190" t="s">
        <v>507</v>
      </c>
      <c r="P157" s="190" t="s">
        <v>523</v>
      </c>
      <c r="Q157" s="190" t="s">
        <v>502</v>
      </c>
      <c r="R157" s="190" t="s">
        <v>524</v>
      </c>
      <c r="S157" s="190" t="s">
        <v>509</v>
      </c>
      <c r="T157" s="190" t="s">
        <v>661</v>
      </c>
      <c r="U157" s="190" t="s">
        <v>506</v>
      </c>
      <c r="V157" s="1295" t="s">
        <v>657</v>
      </c>
    </row>
    <row r="158" spans="3:22" ht="60.75" customHeight="1" x14ac:dyDescent="0.25">
      <c r="C158" s="1239" t="s">
        <v>410</v>
      </c>
      <c r="D158" s="1240"/>
      <c r="E158" s="1240"/>
      <c r="F158" s="1240"/>
      <c r="G158" s="1241"/>
      <c r="H158" s="1296" t="s">
        <v>498</v>
      </c>
      <c r="I158" s="1297"/>
      <c r="J158" s="1296"/>
      <c r="K158" s="1297"/>
      <c r="L158" s="1300">
        <f>L156/(L155*J155)</f>
        <v>2.2495861762687228E-2</v>
      </c>
      <c r="M158" s="190"/>
      <c r="N158" s="190"/>
      <c r="O158" s="190"/>
      <c r="P158" s="190"/>
      <c r="Q158" s="190"/>
      <c r="R158" s="190"/>
      <c r="S158" s="190"/>
      <c r="T158" s="190"/>
      <c r="U158" s="190"/>
      <c r="V158" s="1295"/>
    </row>
    <row r="159" spans="3:22" ht="15.75" thickBot="1" x14ac:dyDescent="0.3">
      <c r="C159" s="1309" t="s">
        <v>411</v>
      </c>
      <c r="D159" s="1310"/>
      <c r="E159" s="1310"/>
      <c r="F159" s="1310"/>
      <c r="G159" s="1311"/>
      <c r="H159" s="1298"/>
      <c r="I159" s="1299"/>
      <c r="J159" s="1298"/>
      <c r="K159" s="1299"/>
      <c r="L159" s="1301"/>
    </row>
    <row r="160" spans="3:22" ht="25.5" customHeight="1" thickBot="1" x14ac:dyDescent="0.3">
      <c r="C160" s="1312" t="s">
        <v>412</v>
      </c>
      <c r="D160" s="1313"/>
      <c r="E160" s="1313"/>
      <c r="F160" s="1313"/>
      <c r="G160" s="1313"/>
      <c r="H160" s="1313"/>
      <c r="I160" s="1313"/>
      <c r="J160" s="1313"/>
      <c r="K160" s="1313"/>
      <c r="L160" s="1314"/>
    </row>
    <row r="161" spans="3:19" ht="15" customHeight="1" x14ac:dyDescent="0.25">
      <c r="C161" s="1239"/>
      <c r="D161" s="1240"/>
      <c r="E161" s="1241"/>
      <c r="F161" s="1086" t="s">
        <v>9</v>
      </c>
      <c r="G161" s="1087"/>
      <c r="H161" s="1088"/>
      <c r="I161" s="1086" t="s">
        <v>10</v>
      </c>
      <c r="J161" s="1087"/>
      <c r="K161" s="1087"/>
      <c r="L161" s="1088"/>
    </row>
    <row r="162" spans="3:19" ht="15.75" customHeight="1" thickBot="1" x14ac:dyDescent="0.3">
      <c r="C162" s="1252"/>
      <c r="D162" s="1253"/>
      <c r="E162" s="1254"/>
      <c r="F162" s="1092" t="s">
        <v>242</v>
      </c>
      <c r="G162" s="1093"/>
      <c r="H162" s="1094"/>
      <c r="I162" s="1092" t="s">
        <v>413</v>
      </c>
      <c r="J162" s="1093"/>
      <c r="K162" s="1093"/>
      <c r="L162" s="1094"/>
    </row>
    <row r="163" spans="3:19" x14ac:dyDescent="0.25">
      <c r="C163" s="1086" t="s">
        <v>414</v>
      </c>
      <c r="D163" s="1087"/>
      <c r="E163" s="1088"/>
      <c r="F163" s="1347">
        <v>200</v>
      </c>
      <c r="G163" s="1348"/>
      <c r="H163" s="1349"/>
      <c r="I163" s="1347"/>
      <c r="J163" s="1348"/>
      <c r="K163" s="1348"/>
      <c r="L163" s="1349"/>
    </row>
    <row r="164" spans="3:19" ht="15.75" thickBot="1" x14ac:dyDescent="0.3">
      <c r="C164" s="1092" t="s">
        <v>415</v>
      </c>
      <c r="D164" s="1093"/>
      <c r="E164" s="1094"/>
      <c r="F164" s="1350"/>
      <c r="G164" s="1351"/>
      <c r="H164" s="1352"/>
      <c r="I164" s="1350"/>
      <c r="J164" s="1351"/>
      <c r="K164" s="1351"/>
      <c r="L164" s="1352"/>
    </row>
    <row r="165" spans="3:19" ht="15.75" customHeight="1" thickBot="1" x14ac:dyDescent="0.3">
      <c r="C165" s="1083" t="s">
        <v>416</v>
      </c>
      <c r="D165" s="1084"/>
      <c r="E165" s="1084"/>
      <c r="F165" s="1084"/>
      <c r="G165" s="1084"/>
      <c r="H165" s="1084"/>
      <c r="I165" s="1084"/>
      <c r="J165" s="1084"/>
      <c r="K165" s="1084"/>
      <c r="L165" s="1085"/>
    </row>
    <row r="166" spans="3:19" ht="15.75" thickBot="1" x14ac:dyDescent="0.3">
      <c r="C166" s="1321" t="s">
        <v>11</v>
      </c>
      <c r="D166" s="1322"/>
      <c r="E166" s="1323"/>
      <c r="F166" s="1321" t="s">
        <v>12</v>
      </c>
      <c r="G166" s="1322"/>
      <c r="H166" s="1322"/>
      <c r="I166" s="1322"/>
      <c r="J166" s="1322"/>
      <c r="K166" s="1322"/>
      <c r="L166" s="1323"/>
    </row>
    <row r="167" spans="3:19" ht="15.75" customHeight="1" thickBot="1" x14ac:dyDescent="0.3">
      <c r="C167" s="1321" t="s">
        <v>417</v>
      </c>
      <c r="D167" s="1322"/>
      <c r="E167" s="1323"/>
      <c r="F167" s="1321" t="s">
        <v>418</v>
      </c>
      <c r="G167" s="1322"/>
      <c r="H167" s="1322"/>
      <c r="I167" s="1322"/>
      <c r="J167" s="1322"/>
      <c r="K167" s="1322"/>
      <c r="L167" s="1323"/>
    </row>
    <row r="168" spans="3:19" ht="75" customHeight="1" thickBot="1" x14ac:dyDescent="0.3">
      <c r="C168" s="1321" t="s">
        <v>13</v>
      </c>
      <c r="D168" s="1322"/>
      <c r="E168" s="1323"/>
      <c r="F168" s="1324" t="s">
        <v>419</v>
      </c>
      <c r="G168" s="1325"/>
      <c r="H168" s="1325"/>
      <c r="I168" s="1325"/>
      <c r="J168" s="1325"/>
      <c r="K168" s="1325"/>
      <c r="L168" s="1326"/>
    </row>
    <row r="171" spans="3:19" x14ac:dyDescent="0.25">
      <c r="D171" s="137" t="s">
        <v>420</v>
      </c>
    </row>
    <row r="172" spans="3:19" s="144" customFormat="1" x14ac:dyDescent="0.25">
      <c r="D172" s="147" t="s">
        <v>421</v>
      </c>
      <c r="E172" s="148" t="s">
        <v>422</v>
      </c>
      <c r="F172" s="141"/>
      <c r="G172"/>
      <c r="H172"/>
      <c r="M172" s="191"/>
      <c r="N172" s="191"/>
      <c r="O172" s="191"/>
      <c r="P172" s="191"/>
      <c r="Q172" s="191"/>
      <c r="R172" s="191"/>
      <c r="S172" s="191"/>
    </row>
    <row r="173" spans="3:19" s="144" customFormat="1" x14ac:dyDescent="0.25">
      <c r="D173" s="147" t="s">
        <v>423</v>
      </c>
      <c r="E173" s="148" t="s">
        <v>447</v>
      </c>
      <c r="F173" s="141"/>
      <c r="G173"/>
      <c r="H173"/>
      <c r="M173" s="191"/>
      <c r="N173" s="191"/>
      <c r="O173" s="191"/>
      <c r="P173" s="191"/>
      <c r="Q173" s="191"/>
      <c r="R173" s="191"/>
      <c r="S173" s="191"/>
    </row>
    <row r="174" spans="3:19" s="144" customFormat="1" x14ac:dyDescent="0.25">
      <c r="D174" s="147" t="s">
        <v>424</v>
      </c>
      <c r="E174" s="148" t="s">
        <v>448</v>
      </c>
      <c r="F174" s="141"/>
      <c r="G174"/>
      <c r="H174"/>
      <c r="M174" s="191"/>
      <c r="N174" s="191"/>
      <c r="O174" s="191"/>
      <c r="P174" s="191"/>
      <c r="Q174" s="191"/>
      <c r="R174" s="191"/>
      <c r="S174" s="191"/>
    </row>
    <row r="175" spans="3:19" s="144" customFormat="1" x14ac:dyDescent="0.25">
      <c r="D175" s="147" t="s">
        <v>425</v>
      </c>
      <c r="E175" s="148" t="s">
        <v>449</v>
      </c>
      <c r="F175" s="141"/>
      <c r="G175"/>
      <c r="H175"/>
      <c r="M175" s="191"/>
      <c r="N175" s="191"/>
      <c r="O175" s="191"/>
      <c r="P175" s="191"/>
      <c r="Q175" s="191"/>
      <c r="R175" s="191"/>
      <c r="S175" s="191"/>
    </row>
    <row r="176" spans="3:19" s="144" customFormat="1" x14ac:dyDescent="0.25">
      <c r="D176" s="147" t="s">
        <v>426</v>
      </c>
      <c r="E176" s="148" t="s">
        <v>427</v>
      </c>
      <c r="F176" s="141"/>
      <c r="G176"/>
      <c r="H176"/>
      <c r="M176" s="191"/>
      <c r="N176" s="191"/>
      <c r="O176" s="191"/>
      <c r="P176" s="191"/>
      <c r="Q176" s="191"/>
      <c r="R176" s="191"/>
      <c r="S176" s="191"/>
    </row>
    <row r="177" spans="4:19" s="144" customFormat="1" x14ac:dyDescent="0.25">
      <c r="D177" s="147" t="s">
        <v>428</v>
      </c>
      <c r="E177" s="148" t="s">
        <v>429</v>
      </c>
      <c r="F177" s="141"/>
      <c r="G177"/>
      <c r="H177"/>
      <c r="M177" s="191"/>
      <c r="N177" s="191"/>
      <c r="O177" s="191"/>
      <c r="P177" s="191"/>
      <c r="Q177" s="191"/>
      <c r="R177" s="191"/>
      <c r="S177" s="191"/>
    </row>
    <row r="178" spans="4:19" s="144" customFormat="1" x14ac:dyDescent="0.25">
      <c r="D178" s="147" t="s">
        <v>430</v>
      </c>
      <c r="E178" s="148" t="s">
        <v>462</v>
      </c>
      <c r="F178" s="141"/>
      <c r="G178" s="139"/>
      <c r="H178" s="139"/>
      <c r="M178" s="191"/>
      <c r="N178" s="191"/>
      <c r="O178" s="191"/>
      <c r="P178" s="191"/>
      <c r="Q178" s="191"/>
      <c r="R178" s="191"/>
      <c r="S178" s="191"/>
    </row>
    <row r="179" spans="4:19" s="144" customFormat="1" x14ac:dyDescent="0.25">
      <c r="D179" s="147" t="s">
        <v>431</v>
      </c>
      <c r="E179" s="148" t="s">
        <v>432</v>
      </c>
      <c r="F179" s="141"/>
      <c r="G179"/>
      <c r="H179"/>
      <c r="M179" s="191"/>
      <c r="N179" s="191"/>
      <c r="O179" s="191"/>
      <c r="P179" s="191"/>
      <c r="Q179" s="191"/>
      <c r="R179" s="191"/>
      <c r="S179" s="191"/>
    </row>
    <row r="180" spans="4:19" s="144" customFormat="1" x14ac:dyDescent="0.25">
      <c r="D180" s="146" t="s">
        <v>433</v>
      </c>
      <c r="E180"/>
      <c r="F180"/>
      <c r="G180"/>
      <c r="H180"/>
      <c r="M180" s="191"/>
      <c r="N180" s="191"/>
      <c r="O180" s="191"/>
      <c r="P180" s="191"/>
      <c r="Q180" s="191"/>
      <c r="R180" s="191"/>
      <c r="S180" s="191"/>
    </row>
    <row r="181" spans="4:19" x14ac:dyDescent="0.25">
      <c r="D181" s="146" t="s">
        <v>450</v>
      </c>
      <c r="I181" s="145"/>
    </row>
    <row r="182" spans="4:19" x14ac:dyDescent="0.25">
      <c r="D182" s="146" t="s">
        <v>434</v>
      </c>
    </row>
    <row r="183" spans="4:19" x14ac:dyDescent="0.25">
      <c r="D183" s="146" t="s">
        <v>451</v>
      </c>
    </row>
    <row r="184" spans="4:19" x14ac:dyDescent="0.25">
      <c r="D184" s="146" t="s">
        <v>452</v>
      </c>
      <c r="E184" s="146"/>
      <c r="F184" s="146"/>
      <c r="G184" s="146"/>
      <c r="H184" s="146"/>
      <c r="I184" s="146"/>
      <c r="J184" s="146"/>
    </row>
    <row r="185" spans="4:19" x14ac:dyDescent="0.25">
      <c r="D185" s="146" t="s">
        <v>453</v>
      </c>
      <c r="E185" s="146"/>
      <c r="F185" s="146"/>
      <c r="G185" s="146"/>
      <c r="H185" s="146"/>
      <c r="I185" s="146"/>
      <c r="J185" s="146"/>
    </row>
    <row r="186" spans="4:19" x14ac:dyDescent="0.25">
      <c r="D186" s="146" t="s">
        <v>435</v>
      </c>
      <c r="E186" s="146"/>
      <c r="F186" s="146"/>
      <c r="G186" s="146"/>
      <c r="H186" s="146"/>
      <c r="I186" s="146"/>
      <c r="J186" s="146"/>
    </row>
    <row r="187" spans="4:19" x14ac:dyDescent="0.25">
      <c r="D187" s="146" t="s">
        <v>454</v>
      </c>
      <c r="E187" s="146"/>
      <c r="F187" s="146"/>
      <c r="G187" s="146"/>
      <c r="H187" s="146"/>
      <c r="I187" s="146"/>
      <c r="J187" s="146"/>
    </row>
    <row r="188" spans="4:19" x14ac:dyDescent="0.25">
      <c r="D188" s="146" t="s">
        <v>436</v>
      </c>
      <c r="E188" s="146"/>
      <c r="F188" s="146"/>
      <c r="G188" s="146"/>
      <c r="H188" s="146"/>
      <c r="I188" s="146"/>
      <c r="J188" s="146"/>
    </row>
    <row r="189" spans="4:19" x14ac:dyDescent="0.25">
      <c r="D189" s="146" t="s">
        <v>437</v>
      </c>
      <c r="E189" s="146"/>
      <c r="F189" s="146"/>
      <c r="G189" s="146"/>
      <c r="H189" s="146"/>
      <c r="I189" s="146"/>
      <c r="J189" s="146"/>
    </row>
    <row r="190" spans="4:19" x14ac:dyDescent="0.25">
      <c r="D190" s="146" t="s">
        <v>455</v>
      </c>
      <c r="E190" s="146"/>
      <c r="F190" s="146"/>
      <c r="G190" s="146"/>
      <c r="H190" s="146"/>
      <c r="I190" s="146"/>
      <c r="J190" s="146"/>
    </row>
    <row r="191" spans="4:19" x14ac:dyDescent="0.25">
      <c r="D191" s="146" t="s">
        <v>438</v>
      </c>
      <c r="E191" s="146"/>
      <c r="F191" s="146"/>
      <c r="G191" s="146"/>
      <c r="H191" s="146"/>
      <c r="I191" s="146"/>
      <c r="J191" s="146"/>
    </row>
    <row r="192" spans="4:19" x14ac:dyDescent="0.25">
      <c r="D192" s="146" t="s">
        <v>456</v>
      </c>
      <c r="E192" s="146"/>
      <c r="F192" s="146"/>
      <c r="G192" s="146"/>
      <c r="H192" s="146"/>
      <c r="I192" s="146"/>
      <c r="J192" s="146"/>
    </row>
    <row r="193" spans="4:10" x14ac:dyDescent="0.25">
      <c r="D193" s="146" t="s">
        <v>457</v>
      </c>
      <c r="E193" s="146"/>
      <c r="F193" s="146"/>
      <c r="G193" s="146"/>
      <c r="H193" s="146"/>
      <c r="I193" s="146"/>
      <c r="J193" s="146"/>
    </row>
    <row r="194" spans="4:10" x14ac:dyDescent="0.25">
      <c r="D194" s="146" t="s">
        <v>439</v>
      </c>
      <c r="E194" s="146"/>
      <c r="F194" s="146"/>
      <c r="G194" s="146"/>
      <c r="H194" s="146"/>
      <c r="I194" s="146"/>
      <c r="J194" s="146"/>
    </row>
    <row r="195" spans="4:10" x14ac:dyDescent="0.25">
      <c r="D195" s="146" t="s">
        <v>440</v>
      </c>
      <c r="E195" s="146"/>
      <c r="F195" s="146"/>
      <c r="G195" s="146"/>
      <c r="H195" s="146"/>
      <c r="I195" s="146"/>
      <c r="J195" s="146"/>
    </row>
    <row r="196" spans="4:10" x14ac:dyDescent="0.25">
      <c r="D196" s="146" t="s">
        <v>441</v>
      </c>
      <c r="E196" s="146"/>
      <c r="F196" s="146"/>
      <c r="G196" s="146"/>
      <c r="H196" s="146"/>
      <c r="I196" s="146"/>
      <c r="J196" s="146"/>
    </row>
    <row r="197" spans="4:10" x14ac:dyDescent="0.25">
      <c r="D197" s="146" t="s">
        <v>442</v>
      </c>
      <c r="E197" s="146"/>
      <c r="F197" s="146"/>
      <c r="G197" s="146"/>
      <c r="H197" s="146"/>
      <c r="I197" s="146"/>
      <c r="J197" s="146"/>
    </row>
    <row r="198" spans="4:10" x14ac:dyDescent="0.25">
      <c r="D198" s="146" t="s">
        <v>443</v>
      </c>
      <c r="E198" s="146"/>
      <c r="F198" s="146"/>
      <c r="G198" s="146"/>
      <c r="H198" s="146"/>
      <c r="I198" s="146"/>
      <c r="J198" s="146"/>
    </row>
    <row r="199" spans="4:10" x14ac:dyDescent="0.25">
      <c r="D199" s="146" t="s">
        <v>458</v>
      </c>
      <c r="E199" s="146"/>
      <c r="F199" s="146"/>
      <c r="G199" s="146"/>
      <c r="H199" s="146"/>
      <c r="I199" s="146"/>
      <c r="J199" s="146"/>
    </row>
    <row r="200" spans="4:10" x14ac:dyDescent="0.25">
      <c r="D200" s="146" t="s">
        <v>459</v>
      </c>
      <c r="E200" s="146"/>
      <c r="F200" s="146"/>
      <c r="G200" s="146"/>
      <c r="H200" s="146"/>
      <c r="I200" s="146"/>
      <c r="J200" s="146"/>
    </row>
    <row r="201" spans="4:10" x14ac:dyDescent="0.25">
      <c r="D201" s="146" t="s">
        <v>444</v>
      </c>
      <c r="E201" s="146"/>
      <c r="F201" s="146"/>
      <c r="G201" s="146"/>
      <c r="H201" s="146"/>
      <c r="I201" s="146"/>
      <c r="J201" s="146"/>
    </row>
    <row r="202" spans="4:10" x14ac:dyDescent="0.25">
      <c r="D202" s="146" t="s">
        <v>460</v>
      </c>
      <c r="E202" s="146"/>
      <c r="F202" s="146"/>
      <c r="G202" s="146"/>
      <c r="H202" s="146"/>
      <c r="I202" s="146"/>
      <c r="J202" s="146"/>
    </row>
    <row r="203" spans="4:10" x14ac:dyDescent="0.25">
      <c r="D203" s="146" t="s">
        <v>445</v>
      </c>
      <c r="E203" s="146"/>
      <c r="F203" s="146"/>
      <c r="G203" s="146"/>
      <c r="H203" s="146"/>
      <c r="I203" s="146"/>
      <c r="J203" s="146"/>
    </row>
    <row r="204" spans="4:10" x14ac:dyDescent="0.25">
      <c r="D204" s="146" t="s">
        <v>446</v>
      </c>
      <c r="E204" s="146"/>
      <c r="F204" s="146"/>
      <c r="G204" s="146"/>
      <c r="H204" s="146"/>
      <c r="I204" s="146"/>
      <c r="J204" s="146"/>
    </row>
    <row r="205" spans="4:10" x14ac:dyDescent="0.25">
      <c r="D205" s="146" t="s">
        <v>461</v>
      </c>
      <c r="E205" s="146"/>
      <c r="F205" s="146"/>
      <c r="G205" s="146"/>
      <c r="H205" s="146"/>
      <c r="I205" s="146"/>
      <c r="J205" s="146"/>
    </row>
    <row r="206" spans="4:10" x14ac:dyDescent="0.25">
      <c r="E206" s="146"/>
    </row>
    <row r="207" spans="4:10" x14ac:dyDescent="0.25">
      <c r="E207" s="140"/>
    </row>
    <row r="208" spans="4:10" x14ac:dyDescent="0.25">
      <c r="E208" s="140"/>
    </row>
    <row r="209" spans="5:5" x14ac:dyDescent="0.25">
      <c r="E209" s="140"/>
    </row>
    <row r="210" spans="5:5" x14ac:dyDescent="0.25">
      <c r="E210" s="138"/>
    </row>
    <row r="211" spans="5:5" x14ac:dyDescent="0.25">
      <c r="E211" s="142"/>
    </row>
    <row r="212" spans="5:5" x14ac:dyDescent="0.25">
      <c r="E212" s="138"/>
    </row>
    <row r="213" spans="5:5" x14ac:dyDescent="0.25">
      <c r="E213" s="143"/>
    </row>
    <row r="214" spans="5:5" x14ac:dyDescent="0.25">
      <c r="E214" s="141"/>
    </row>
    <row r="215" spans="5:5" x14ac:dyDescent="0.25">
      <c r="E215" s="143"/>
    </row>
    <row r="216" spans="5:5" x14ac:dyDescent="0.25">
      <c r="E216" s="141"/>
    </row>
    <row r="217" spans="5:5" x14ac:dyDescent="0.25">
      <c r="E217" s="138"/>
    </row>
    <row r="218" spans="5:5" x14ac:dyDescent="0.25">
      <c r="E218" s="142"/>
    </row>
    <row r="219" spans="5:5" x14ac:dyDescent="0.25">
      <c r="E219" s="142"/>
    </row>
    <row r="220" spans="5:5" x14ac:dyDescent="0.25">
      <c r="E220" s="140"/>
    </row>
    <row r="221" spans="5:5" x14ac:dyDescent="0.25">
      <c r="E221" s="140"/>
    </row>
    <row r="222" spans="5:5" x14ac:dyDescent="0.25">
      <c r="E222" s="138"/>
    </row>
    <row r="223" spans="5:5" x14ac:dyDescent="0.25">
      <c r="E223" s="142"/>
    </row>
    <row r="224" spans="5:5" x14ac:dyDescent="0.25">
      <c r="E224" s="143"/>
    </row>
    <row r="225" spans="5:5" x14ac:dyDescent="0.25">
      <c r="E225" s="143"/>
    </row>
    <row r="226" spans="5:5" x14ac:dyDescent="0.25">
      <c r="E226" s="140"/>
    </row>
    <row r="227" spans="5:5" x14ac:dyDescent="0.25">
      <c r="E227" s="138"/>
    </row>
    <row r="228" spans="5:5" x14ac:dyDescent="0.25">
      <c r="E228" s="138"/>
    </row>
  </sheetData>
  <mergeCells count="468">
    <mergeCell ref="D107:F107"/>
    <mergeCell ref="G107:J107"/>
    <mergeCell ref="K107:L107"/>
    <mergeCell ref="F163:H164"/>
    <mergeCell ref="I163:L164"/>
    <mergeCell ref="J156:K157"/>
    <mergeCell ref="C165:L165"/>
    <mergeCell ref="C166:E166"/>
    <mergeCell ref="F166:L166"/>
    <mergeCell ref="C156:G156"/>
    <mergeCell ref="H156:I157"/>
    <mergeCell ref="L156:L157"/>
    <mergeCell ref="C157:G157"/>
    <mergeCell ref="L148:L149"/>
    <mergeCell ref="C149:G149"/>
    <mergeCell ref="C150:G150"/>
    <mergeCell ref="H150:I151"/>
    <mergeCell ref="J150:K151"/>
    <mergeCell ref="L150:L151"/>
    <mergeCell ref="C151:G151"/>
    <mergeCell ref="C147:G147"/>
    <mergeCell ref="J147:K147"/>
    <mergeCell ref="C148:G148"/>
    <mergeCell ref="H148:H149"/>
    <mergeCell ref="C167:E167"/>
    <mergeCell ref="F167:L167"/>
    <mergeCell ref="C168:E168"/>
    <mergeCell ref="F168:L168"/>
    <mergeCell ref="C163:E163"/>
    <mergeCell ref="C164:E164"/>
    <mergeCell ref="C159:G159"/>
    <mergeCell ref="C160:L160"/>
    <mergeCell ref="C161:E162"/>
    <mergeCell ref="F161:H161"/>
    <mergeCell ref="I161:L161"/>
    <mergeCell ref="F162:H162"/>
    <mergeCell ref="I162:L162"/>
    <mergeCell ref="V157:V158"/>
    <mergeCell ref="C158:G158"/>
    <mergeCell ref="H158:I159"/>
    <mergeCell ref="J158:K159"/>
    <mergeCell ref="L158:L159"/>
    <mergeCell ref="C152:L152"/>
    <mergeCell ref="C153:L153"/>
    <mergeCell ref="C154:G154"/>
    <mergeCell ref="H154:I154"/>
    <mergeCell ref="J154:K154"/>
    <mergeCell ref="C155:G155"/>
    <mergeCell ref="H155:I155"/>
    <mergeCell ref="J155:K155"/>
    <mergeCell ref="I148:I149"/>
    <mergeCell ref="J148:K149"/>
    <mergeCell ref="C143:G143"/>
    <mergeCell ref="H143:J143"/>
    <mergeCell ref="K143:L143"/>
    <mergeCell ref="C144:L144"/>
    <mergeCell ref="C145:L145"/>
    <mergeCell ref="C146:G146"/>
    <mergeCell ref="H146:I146"/>
    <mergeCell ref="J146:K146"/>
    <mergeCell ref="C141:D141"/>
    <mergeCell ref="E141:G141"/>
    <mergeCell ref="H141:J141"/>
    <mergeCell ref="K141:L141"/>
    <mergeCell ref="C142:D142"/>
    <mergeCell ref="E142:G142"/>
    <mergeCell ref="H142:J142"/>
    <mergeCell ref="K142:L142"/>
    <mergeCell ref="C139:D139"/>
    <mergeCell ref="E139:G139"/>
    <mergeCell ref="H139:J139"/>
    <mergeCell ref="K139:L139"/>
    <mergeCell ref="C140:D140"/>
    <mergeCell ref="E140:G140"/>
    <mergeCell ref="H140:J140"/>
    <mergeCell ref="K140:L140"/>
    <mergeCell ref="C137:D137"/>
    <mergeCell ref="E137:G137"/>
    <mergeCell ref="H137:J137"/>
    <mergeCell ref="K137:L137"/>
    <mergeCell ref="C138:D138"/>
    <mergeCell ref="E138:G138"/>
    <mergeCell ref="H138:J138"/>
    <mergeCell ref="K138:L138"/>
    <mergeCell ref="C133:L133"/>
    <mergeCell ref="C134:L134"/>
    <mergeCell ref="C135:D136"/>
    <mergeCell ref="E135:G136"/>
    <mergeCell ref="H135:J135"/>
    <mergeCell ref="K135:L135"/>
    <mergeCell ref="H136:J136"/>
    <mergeCell ref="K136:L136"/>
    <mergeCell ref="C129:G129"/>
    <mergeCell ref="H129:I130"/>
    <mergeCell ref="J129:K130"/>
    <mergeCell ref="L129:L130"/>
    <mergeCell ref="C130:G130"/>
    <mergeCell ref="C131:I131"/>
    <mergeCell ref="J131:K132"/>
    <mergeCell ref="L131:L132"/>
    <mergeCell ref="C132:I132"/>
    <mergeCell ref="C127:G127"/>
    <mergeCell ref="H127:H128"/>
    <mergeCell ref="I127:I128"/>
    <mergeCell ref="J127:K128"/>
    <mergeCell ref="L127:L128"/>
    <mergeCell ref="C128:G128"/>
    <mergeCell ref="C125:G125"/>
    <mergeCell ref="H125:H126"/>
    <mergeCell ref="I125:I126"/>
    <mergeCell ref="J125:K126"/>
    <mergeCell ref="L125:L126"/>
    <mergeCell ref="C126:G126"/>
    <mergeCell ref="C121:F121"/>
    <mergeCell ref="G121:J121"/>
    <mergeCell ref="K121:L121"/>
    <mergeCell ref="C122:L122"/>
    <mergeCell ref="C123:L123"/>
    <mergeCell ref="C124:G124"/>
    <mergeCell ref="H124:I124"/>
    <mergeCell ref="J124:K124"/>
    <mergeCell ref="D119:F119"/>
    <mergeCell ref="G119:J119"/>
    <mergeCell ref="K119:L119"/>
    <mergeCell ref="D120:F120"/>
    <mergeCell ref="G120:J120"/>
    <mergeCell ref="K120:L120"/>
    <mergeCell ref="D118:F118"/>
    <mergeCell ref="G118:J118"/>
    <mergeCell ref="K118:L118"/>
    <mergeCell ref="C115:L115"/>
    <mergeCell ref="D116:F116"/>
    <mergeCell ref="G116:J117"/>
    <mergeCell ref="K116:L116"/>
    <mergeCell ref="D117:F117"/>
    <mergeCell ref="K117:L117"/>
    <mergeCell ref="D113:F113"/>
    <mergeCell ref="G113:J113"/>
    <mergeCell ref="K113:L113"/>
    <mergeCell ref="C114:F114"/>
    <mergeCell ref="G114:J114"/>
    <mergeCell ref="K114:L114"/>
    <mergeCell ref="D111:F111"/>
    <mergeCell ref="G111:J111"/>
    <mergeCell ref="K111:L111"/>
    <mergeCell ref="D112:F112"/>
    <mergeCell ref="G112:J112"/>
    <mergeCell ref="K112:L112"/>
    <mergeCell ref="D109:F109"/>
    <mergeCell ref="G109:J109"/>
    <mergeCell ref="K109:L109"/>
    <mergeCell ref="D110:F110"/>
    <mergeCell ref="G110:J110"/>
    <mergeCell ref="K110:L110"/>
    <mergeCell ref="D108:F108"/>
    <mergeCell ref="G108:J108"/>
    <mergeCell ref="K108:L108"/>
    <mergeCell ref="D105:F105"/>
    <mergeCell ref="G105:J105"/>
    <mergeCell ref="K105:L105"/>
    <mergeCell ref="D106:F106"/>
    <mergeCell ref="G106:J106"/>
    <mergeCell ref="K106:L106"/>
    <mergeCell ref="C99:L99"/>
    <mergeCell ref="C100:L100"/>
    <mergeCell ref="C101:L101"/>
    <mergeCell ref="C102:L102"/>
    <mergeCell ref="D103:F103"/>
    <mergeCell ref="G103:J104"/>
    <mergeCell ref="K103:L103"/>
    <mergeCell ref="D104:F104"/>
    <mergeCell ref="K104:L104"/>
    <mergeCell ref="C98:E98"/>
    <mergeCell ref="F98:H98"/>
    <mergeCell ref="I98:J98"/>
    <mergeCell ref="K98:L98"/>
    <mergeCell ref="M98:N98"/>
    <mergeCell ref="O98:Q98"/>
    <mergeCell ref="C97:E97"/>
    <mergeCell ref="F97:H97"/>
    <mergeCell ref="I97:J97"/>
    <mergeCell ref="K97:L97"/>
    <mergeCell ref="M97:N97"/>
    <mergeCell ref="O97:Q97"/>
    <mergeCell ref="C96:E96"/>
    <mergeCell ref="F96:H96"/>
    <mergeCell ref="I96:J96"/>
    <mergeCell ref="K96:L96"/>
    <mergeCell ref="M96:N96"/>
    <mergeCell ref="O96:Q96"/>
    <mergeCell ref="C95:E95"/>
    <mergeCell ref="F95:H95"/>
    <mergeCell ref="I95:J95"/>
    <mergeCell ref="K95:L95"/>
    <mergeCell ref="M95:N95"/>
    <mergeCell ref="O95:Q95"/>
    <mergeCell ref="O93:Q93"/>
    <mergeCell ref="C94:E94"/>
    <mergeCell ref="F94:H94"/>
    <mergeCell ref="I94:J94"/>
    <mergeCell ref="M94:N94"/>
    <mergeCell ref="O94:Q94"/>
    <mergeCell ref="C92:E92"/>
    <mergeCell ref="F92:H92"/>
    <mergeCell ref="I92:J92"/>
    <mergeCell ref="K92:L94"/>
    <mergeCell ref="M92:N92"/>
    <mergeCell ref="O92:Q92"/>
    <mergeCell ref="C93:E93"/>
    <mergeCell ref="F93:H93"/>
    <mergeCell ref="I93:J93"/>
    <mergeCell ref="M93:N93"/>
    <mergeCell ref="C89:R89"/>
    <mergeCell ref="C90:E90"/>
    <mergeCell ref="F90:H90"/>
    <mergeCell ref="I90:Q90"/>
    <mergeCell ref="C91:E91"/>
    <mergeCell ref="F91:H91"/>
    <mergeCell ref="I91:Q91"/>
    <mergeCell ref="C88:E88"/>
    <mergeCell ref="F88:H88"/>
    <mergeCell ref="I88:J88"/>
    <mergeCell ref="K88:L88"/>
    <mergeCell ref="M88:N88"/>
    <mergeCell ref="O88:Q88"/>
    <mergeCell ref="O85:Q85"/>
    <mergeCell ref="C86:E86"/>
    <mergeCell ref="F86:H86"/>
    <mergeCell ref="I86:J86"/>
    <mergeCell ref="K86:L86"/>
    <mergeCell ref="M86:N86"/>
    <mergeCell ref="C87:E87"/>
    <mergeCell ref="F87:H87"/>
    <mergeCell ref="I87:J87"/>
    <mergeCell ref="K87:L87"/>
    <mergeCell ref="M87:N87"/>
    <mergeCell ref="O87:Q87"/>
    <mergeCell ref="O86:Q86"/>
    <mergeCell ref="C78:R78"/>
    <mergeCell ref="C79:R79"/>
    <mergeCell ref="C80:E85"/>
    <mergeCell ref="F80:H80"/>
    <mergeCell ref="I80:Q80"/>
    <mergeCell ref="F81:H81"/>
    <mergeCell ref="I81:Q81"/>
    <mergeCell ref="F82:H82"/>
    <mergeCell ref="I82:N82"/>
    <mergeCell ref="O82:Q82"/>
    <mergeCell ref="F83:H83"/>
    <mergeCell ref="I83:J83"/>
    <mergeCell ref="K83:L83"/>
    <mergeCell ref="M83:N83"/>
    <mergeCell ref="O83:Q83"/>
    <mergeCell ref="F84:H84"/>
    <mergeCell ref="I84:J84"/>
    <mergeCell ref="K84:L84"/>
    <mergeCell ref="M84:N84"/>
    <mergeCell ref="O84:Q84"/>
    <mergeCell ref="F85:H85"/>
    <mergeCell ref="I85:J85"/>
    <mergeCell ref="K85:L85"/>
    <mergeCell ref="M85:N85"/>
    <mergeCell ref="C76:D76"/>
    <mergeCell ref="E76:K76"/>
    <mergeCell ref="L76:P76"/>
    <mergeCell ref="Q76:R76"/>
    <mergeCell ref="C77:K77"/>
    <mergeCell ref="L77:P77"/>
    <mergeCell ref="Q77:R77"/>
    <mergeCell ref="C74:D74"/>
    <mergeCell ref="E74:K74"/>
    <mergeCell ref="L74:P74"/>
    <mergeCell ref="Q74:R74"/>
    <mergeCell ref="C75:D75"/>
    <mergeCell ref="E75:K75"/>
    <mergeCell ref="L75:P75"/>
    <mergeCell ref="Q75:R75"/>
    <mergeCell ref="Q69:R70"/>
    <mergeCell ref="C71:P71"/>
    <mergeCell ref="Q71:R71"/>
    <mergeCell ref="C72:D73"/>
    <mergeCell ref="E72:K73"/>
    <mergeCell ref="L72:P72"/>
    <mergeCell ref="Q72:R73"/>
    <mergeCell ref="L73:P73"/>
    <mergeCell ref="D69:F70"/>
    <mergeCell ref="G69:G70"/>
    <mergeCell ref="H69:I70"/>
    <mergeCell ref="J69:M70"/>
    <mergeCell ref="N69:O70"/>
    <mergeCell ref="P69:P70"/>
    <mergeCell ref="Q65:R66"/>
    <mergeCell ref="D67:F68"/>
    <mergeCell ref="G67:G68"/>
    <mergeCell ref="H67:I68"/>
    <mergeCell ref="J67:M68"/>
    <mergeCell ref="N67:O68"/>
    <mergeCell ref="P67:P68"/>
    <mergeCell ref="Q67:R68"/>
    <mergeCell ref="D65:F66"/>
    <mergeCell ref="G65:G66"/>
    <mergeCell ref="H65:I66"/>
    <mergeCell ref="J65:M66"/>
    <mergeCell ref="N65:O66"/>
    <mergeCell ref="P65:P66"/>
    <mergeCell ref="Q61:R64"/>
    <mergeCell ref="J62:M62"/>
    <mergeCell ref="N62:O62"/>
    <mergeCell ref="J63:M63"/>
    <mergeCell ref="N63:O63"/>
    <mergeCell ref="J64:M64"/>
    <mergeCell ref="N64:O64"/>
    <mergeCell ref="C61:C64"/>
    <mergeCell ref="D61:F64"/>
    <mergeCell ref="H61:I64"/>
    <mergeCell ref="J61:M61"/>
    <mergeCell ref="N61:O61"/>
    <mergeCell ref="P61:P64"/>
    <mergeCell ref="C59:P59"/>
    <mergeCell ref="Q59:R59"/>
    <mergeCell ref="D60:F60"/>
    <mergeCell ref="H60:I60"/>
    <mergeCell ref="J60:M60"/>
    <mergeCell ref="N60:O60"/>
    <mergeCell ref="Q60:R60"/>
    <mergeCell ref="E57:F57"/>
    <mergeCell ref="G57:I57"/>
    <mergeCell ref="J57:K57"/>
    <mergeCell ref="C58:D58"/>
    <mergeCell ref="E58:F58"/>
    <mergeCell ref="G58:L58"/>
    <mergeCell ref="E55:F55"/>
    <mergeCell ref="G55:I55"/>
    <mergeCell ref="J55:K55"/>
    <mergeCell ref="E56:F56"/>
    <mergeCell ref="G56:I56"/>
    <mergeCell ref="J56:K56"/>
    <mergeCell ref="E53:F53"/>
    <mergeCell ref="G53:I53"/>
    <mergeCell ref="J53:K53"/>
    <mergeCell ref="E54:F54"/>
    <mergeCell ref="G54:I54"/>
    <mergeCell ref="J54:K54"/>
    <mergeCell ref="E51:F51"/>
    <mergeCell ref="G51:I51"/>
    <mergeCell ref="J51:K51"/>
    <mergeCell ref="E52:F52"/>
    <mergeCell ref="G52:I52"/>
    <mergeCell ref="J52:K52"/>
    <mergeCell ref="E49:F49"/>
    <mergeCell ref="G49:I49"/>
    <mergeCell ref="J49:K49"/>
    <mergeCell ref="E50:F50"/>
    <mergeCell ref="G50:I50"/>
    <mergeCell ref="J50:K50"/>
    <mergeCell ref="E47:F47"/>
    <mergeCell ref="G47:I47"/>
    <mergeCell ref="J47:K47"/>
    <mergeCell ref="E48:F48"/>
    <mergeCell ref="G48:I48"/>
    <mergeCell ref="J48:K48"/>
    <mergeCell ref="E45:F45"/>
    <mergeCell ref="G45:I45"/>
    <mergeCell ref="J45:K45"/>
    <mergeCell ref="E46:F46"/>
    <mergeCell ref="G46:I46"/>
    <mergeCell ref="J46:K46"/>
    <mergeCell ref="C42:L42"/>
    <mergeCell ref="E43:F43"/>
    <mergeCell ref="G43:I43"/>
    <mergeCell ref="J43:K44"/>
    <mergeCell ref="E44:F44"/>
    <mergeCell ref="G44:I44"/>
    <mergeCell ref="E40:F40"/>
    <mergeCell ref="G40:I40"/>
    <mergeCell ref="J40:K40"/>
    <mergeCell ref="C41:D41"/>
    <mergeCell ref="E41:F41"/>
    <mergeCell ref="G41:L41"/>
    <mergeCell ref="E38:F38"/>
    <mergeCell ref="G38:I38"/>
    <mergeCell ref="J38:K38"/>
    <mergeCell ref="E39:F39"/>
    <mergeCell ref="G39:I39"/>
    <mergeCell ref="J39:K39"/>
    <mergeCell ref="E36:F36"/>
    <mergeCell ref="G36:I36"/>
    <mergeCell ref="J36:K36"/>
    <mergeCell ref="E37:F37"/>
    <mergeCell ref="G37:I37"/>
    <mergeCell ref="J37:K37"/>
    <mergeCell ref="E35:F35"/>
    <mergeCell ref="G35:I35"/>
    <mergeCell ref="J35:K35"/>
    <mergeCell ref="E33:F33"/>
    <mergeCell ref="G33:I33"/>
    <mergeCell ref="J33:K33"/>
    <mergeCell ref="E34:F34"/>
    <mergeCell ref="G34:I34"/>
    <mergeCell ref="J34:K34"/>
    <mergeCell ref="E32:F32"/>
    <mergeCell ref="G32:I32"/>
    <mergeCell ref="J32:K32"/>
    <mergeCell ref="E31:F31"/>
    <mergeCell ref="G31:I31"/>
    <mergeCell ref="J31:K31"/>
    <mergeCell ref="C26:H26"/>
    <mergeCell ref="I26:L26"/>
    <mergeCell ref="C27:L27"/>
    <mergeCell ref="C28:L28"/>
    <mergeCell ref="E29:F29"/>
    <mergeCell ref="G29:I29"/>
    <mergeCell ref="J29:K30"/>
    <mergeCell ref="E30:F30"/>
    <mergeCell ref="G30:I30"/>
    <mergeCell ref="C22:D22"/>
    <mergeCell ref="E22:H22"/>
    <mergeCell ref="I22:L22"/>
    <mergeCell ref="C23:H23"/>
    <mergeCell ref="I23:L23"/>
    <mergeCell ref="C24:H24"/>
    <mergeCell ref="I24:L25"/>
    <mergeCell ref="C25:H25"/>
    <mergeCell ref="C20:D20"/>
    <mergeCell ref="E20:H20"/>
    <mergeCell ref="I20:L20"/>
    <mergeCell ref="C21:D21"/>
    <mergeCell ref="E21:H21"/>
    <mergeCell ref="I21:L21"/>
    <mergeCell ref="C18:D18"/>
    <mergeCell ref="E18:H18"/>
    <mergeCell ref="I18:L18"/>
    <mergeCell ref="C19:D19"/>
    <mergeCell ref="E19:H19"/>
    <mergeCell ref="I19:L19"/>
    <mergeCell ref="C16:D16"/>
    <mergeCell ref="E16:H16"/>
    <mergeCell ref="I16:L16"/>
    <mergeCell ref="C17:D17"/>
    <mergeCell ref="E17:H17"/>
    <mergeCell ref="I17:L17"/>
    <mergeCell ref="C15:D15"/>
    <mergeCell ref="E15:H15"/>
    <mergeCell ref="I15:L15"/>
    <mergeCell ref="C13:D13"/>
    <mergeCell ref="E13:H13"/>
    <mergeCell ref="I13:L13"/>
    <mergeCell ref="C14:D14"/>
    <mergeCell ref="E14:H14"/>
    <mergeCell ref="I14:L14"/>
    <mergeCell ref="C2:G2"/>
    <mergeCell ref="H2:L3"/>
    <mergeCell ref="C3:G3"/>
    <mergeCell ref="C4:L4"/>
    <mergeCell ref="C5:L5"/>
    <mergeCell ref="C6:L6"/>
    <mergeCell ref="C11:L11"/>
    <mergeCell ref="C12:D12"/>
    <mergeCell ref="E12:H12"/>
    <mergeCell ref="I12:L12"/>
    <mergeCell ref="C7:L7"/>
    <mergeCell ref="C8:L8"/>
    <mergeCell ref="C9:H9"/>
    <mergeCell ref="I9:L9"/>
    <mergeCell ref="C10:E10"/>
    <mergeCell ref="F10:H10"/>
    <mergeCell ref="I10:J10"/>
    <mergeCell ref="K10:L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L107"/>
  <sheetViews>
    <sheetView zoomScaleNormal="100" workbookViewId="0">
      <selection activeCell="M42" sqref="M42"/>
    </sheetView>
  </sheetViews>
  <sheetFormatPr defaultRowHeight="15" x14ac:dyDescent="0.25"/>
  <cols>
    <col min="11" max="11" width="13.140625" customWidth="1"/>
  </cols>
  <sheetData>
    <row r="1" spans="2:11" ht="15.75" thickBot="1" x14ac:dyDescent="0.3"/>
    <row r="2" spans="2:11" ht="24" customHeight="1" x14ac:dyDescent="0.25">
      <c r="B2" s="1357" t="s">
        <v>525</v>
      </c>
      <c r="C2" s="1358"/>
      <c r="D2" s="1358"/>
      <c r="E2" s="1358"/>
      <c r="F2" s="1359"/>
      <c r="G2" s="1366" t="s">
        <v>528</v>
      </c>
      <c r="H2" s="1367"/>
      <c r="I2" s="1367"/>
      <c r="J2" s="1367"/>
      <c r="K2" s="1368"/>
    </row>
    <row r="3" spans="2:11" x14ac:dyDescent="0.25">
      <c r="B3" s="1360" t="s">
        <v>526</v>
      </c>
      <c r="C3" s="1361"/>
      <c r="D3" s="1361"/>
      <c r="E3" s="1361"/>
      <c r="F3" s="1362"/>
      <c r="G3" s="1369"/>
      <c r="H3" s="1370"/>
      <c r="I3" s="1370"/>
      <c r="J3" s="1370"/>
      <c r="K3" s="1371"/>
    </row>
    <row r="4" spans="2:11" ht="15.75" thickBot="1" x14ac:dyDescent="0.3">
      <c r="B4" s="1363" t="s">
        <v>527</v>
      </c>
      <c r="C4" s="1364"/>
      <c r="D4" s="1364"/>
      <c r="E4" s="1364"/>
      <c r="F4" s="1365"/>
      <c r="G4" s="1372"/>
      <c r="H4" s="1373"/>
      <c r="I4" s="1373"/>
      <c r="J4" s="1373"/>
      <c r="K4" s="1374"/>
    </row>
    <row r="5" spans="2:11" ht="15.75" thickBot="1" x14ac:dyDescent="0.3">
      <c r="B5" s="1312" t="s">
        <v>529</v>
      </c>
      <c r="C5" s="1313"/>
      <c r="D5" s="1313"/>
      <c r="E5" s="1313"/>
      <c r="F5" s="1313"/>
      <c r="G5" s="1313"/>
      <c r="H5" s="1313"/>
      <c r="I5" s="1313"/>
      <c r="J5" s="1313"/>
      <c r="K5" s="1314"/>
    </row>
    <row r="6" spans="2:11" ht="15.75" thickBot="1" x14ac:dyDescent="0.3">
      <c r="B6" s="1321" t="s">
        <v>228</v>
      </c>
      <c r="C6" s="1322"/>
      <c r="D6" s="1322"/>
      <c r="E6" s="1322"/>
      <c r="F6" s="1322"/>
      <c r="G6" s="1322"/>
      <c r="H6" s="1322"/>
      <c r="I6" s="1322"/>
      <c r="J6" s="1322"/>
      <c r="K6" s="1323"/>
    </row>
    <row r="7" spans="2:11" ht="15.75" thickBot="1" x14ac:dyDescent="0.3">
      <c r="B7" s="1321" t="s">
        <v>530</v>
      </c>
      <c r="C7" s="1322"/>
      <c r="D7" s="1322"/>
      <c r="E7" s="1322"/>
      <c r="F7" s="1322"/>
      <c r="G7" s="1322"/>
      <c r="H7" s="1322"/>
      <c r="I7" s="1322"/>
      <c r="J7" s="1322"/>
      <c r="K7" s="1323"/>
    </row>
    <row r="8" spans="2:11" ht="15.75" thickBot="1" x14ac:dyDescent="0.3">
      <c r="B8" s="1321" t="s">
        <v>531</v>
      </c>
      <c r="C8" s="1322"/>
      <c r="D8" s="1322"/>
      <c r="E8" s="1322"/>
      <c r="F8" s="1322"/>
      <c r="G8" s="1322"/>
      <c r="H8" s="1322"/>
      <c r="I8" s="1322"/>
      <c r="J8" s="1322"/>
      <c r="K8" s="1323"/>
    </row>
    <row r="9" spans="2:11" ht="15.75" thickBot="1" x14ac:dyDescent="0.3">
      <c r="B9" s="1083" t="s">
        <v>229</v>
      </c>
      <c r="C9" s="1084"/>
      <c r="D9" s="1084"/>
      <c r="E9" s="1084"/>
      <c r="F9" s="1084"/>
      <c r="G9" s="1084"/>
      <c r="H9" s="1084"/>
      <c r="I9" s="1084"/>
      <c r="J9" s="1084"/>
      <c r="K9" s="1085"/>
    </row>
    <row r="10" spans="2:11" ht="15.75" thickBot="1" x14ac:dyDescent="0.3">
      <c r="B10" s="1321" t="s">
        <v>1</v>
      </c>
      <c r="C10" s="1322"/>
      <c r="D10" s="1322"/>
      <c r="E10" s="1322"/>
      <c r="F10" s="1323"/>
      <c r="G10" s="1321" t="s">
        <v>2</v>
      </c>
      <c r="H10" s="1322"/>
      <c r="I10" s="1322"/>
      <c r="J10" s="1322"/>
      <c r="K10" s="1323"/>
    </row>
    <row r="11" spans="2:11" ht="15.75" thickBot="1" x14ac:dyDescent="0.3">
      <c r="B11" s="1321" t="s">
        <v>3</v>
      </c>
      <c r="C11" s="1323"/>
      <c r="D11" s="1321" t="s">
        <v>4</v>
      </c>
      <c r="E11" s="1322"/>
      <c r="F11" s="1323"/>
      <c r="G11" s="1321" t="s">
        <v>5</v>
      </c>
      <c r="H11" s="1322"/>
      <c r="I11" s="1323"/>
      <c r="J11" s="1321" t="s">
        <v>6</v>
      </c>
      <c r="K11" s="1323"/>
    </row>
    <row r="12" spans="2:11" ht="15.75" thickBot="1" x14ac:dyDescent="0.3">
      <c r="B12" s="1083" t="s">
        <v>532</v>
      </c>
      <c r="C12" s="1084"/>
      <c r="D12" s="1084"/>
      <c r="E12" s="1084"/>
      <c r="F12" s="1084"/>
      <c r="G12" s="1084"/>
      <c r="H12" s="1084"/>
      <c r="I12" s="1084"/>
      <c r="J12" s="1084"/>
      <c r="K12" s="1085"/>
    </row>
    <row r="13" spans="2:11" ht="15.75" thickBot="1" x14ac:dyDescent="0.3">
      <c r="B13" s="1321" t="s">
        <v>1</v>
      </c>
      <c r="C13" s="1322"/>
      <c r="D13" s="1322"/>
      <c r="E13" s="1322"/>
      <c r="F13" s="1323"/>
      <c r="G13" s="1321" t="s">
        <v>2</v>
      </c>
      <c r="H13" s="1322"/>
      <c r="I13" s="1322"/>
      <c r="J13" s="1322"/>
      <c r="K13" s="1323"/>
    </row>
    <row r="14" spans="2:11" ht="15.75" thickBot="1" x14ac:dyDescent="0.3">
      <c r="B14" s="1321" t="s">
        <v>3</v>
      </c>
      <c r="C14" s="1323"/>
      <c r="D14" s="1321" t="s">
        <v>4</v>
      </c>
      <c r="E14" s="1322"/>
      <c r="F14" s="1323"/>
      <c r="G14" s="1321" t="s">
        <v>5</v>
      </c>
      <c r="H14" s="1322"/>
      <c r="I14" s="1323"/>
      <c r="J14" s="1321" t="s">
        <v>6</v>
      </c>
      <c r="K14" s="1323"/>
    </row>
    <row r="15" spans="2:11" ht="15.75" thickBot="1" x14ac:dyDescent="0.3">
      <c r="B15" s="1386" t="s">
        <v>533</v>
      </c>
      <c r="C15" s="1387"/>
      <c r="D15" s="1387"/>
      <c r="E15" s="1387"/>
      <c r="F15" s="1387"/>
      <c r="G15" s="1387"/>
      <c r="H15" s="1387"/>
      <c r="I15" s="1387"/>
      <c r="J15" s="1387"/>
      <c r="K15" s="1387"/>
    </row>
    <row r="16" spans="2:11" x14ac:dyDescent="0.25">
      <c r="B16" s="1388" t="s">
        <v>534</v>
      </c>
      <c r="C16" s="1389"/>
      <c r="D16" s="1390"/>
      <c r="E16" s="1392" t="s">
        <v>535</v>
      </c>
      <c r="F16" s="1393"/>
      <c r="G16" s="1394"/>
      <c r="H16" s="1086" t="s">
        <v>536</v>
      </c>
      <c r="I16" s="1087"/>
      <c r="J16" s="1087"/>
      <c r="K16" s="1087"/>
    </row>
    <row r="17" spans="2:38" ht="15.75" thickBot="1" x14ac:dyDescent="0.3">
      <c r="B17" s="1271"/>
      <c r="C17" s="1391"/>
      <c r="D17" s="1272"/>
      <c r="E17" s="1395"/>
      <c r="F17" s="1396"/>
      <c r="G17" s="1397"/>
      <c r="H17" s="1089" t="s">
        <v>537</v>
      </c>
      <c r="I17" s="1090"/>
      <c r="J17" s="1090"/>
      <c r="K17" s="1090"/>
    </row>
    <row r="18" spans="2:38" s="201" customFormat="1" ht="36.75" customHeight="1" thickBot="1" x14ac:dyDescent="0.3">
      <c r="B18" s="1398" t="str">
        <f>'katalog odpadów'!B42</f>
        <v>15 01 01</v>
      </c>
      <c r="C18" s="1399"/>
      <c r="D18" s="1400"/>
      <c r="E18" s="1401" t="str">
        <f>'katalog odpadów'!C42</f>
        <v>Opakowania z papieru i tektury</v>
      </c>
      <c r="F18" s="1402"/>
      <c r="G18" s="1402"/>
      <c r="H18" s="1404">
        <v>1</v>
      </c>
      <c r="I18" s="1405"/>
      <c r="J18" s="1405"/>
      <c r="K18" s="1406"/>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row>
    <row r="19" spans="2:38" s="202" customFormat="1" ht="15.75" thickBot="1" x14ac:dyDescent="0.3">
      <c r="B19" s="1495" t="str">
        <f>'katalog odpadów'!B43</f>
        <v>15 01 02</v>
      </c>
      <c r="C19" s="1496"/>
      <c r="D19" s="1497"/>
      <c r="E19" s="1407" t="str">
        <f>'katalog odpadów'!C43</f>
        <v>Opakowania z tworzyw sztucznych</v>
      </c>
      <c r="F19" s="1408"/>
      <c r="G19" s="1409"/>
      <c r="H19" s="1410">
        <v>3.5</v>
      </c>
      <c r="I19" s="1411"/>
      <c r="J19" s="1411"/>
      <c r="K19" s="1412"/>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38" s="201" customFormat="1" ht="15.75" customHeight="1" thickBot="1" x14ac:dyDescent="0.3">
      <c r="B20" s="1398" t="str">
        <f>'katalog odpadów'!B44</f>
        <v>15 01 03</v>
      </c>
      <c r="C20" s="1399"/>
      <c r="D20" s="1400"/>
      <c r="E20" s="1401" t="str">
        <f>'katalog odpadów'!C44</f>
        <v>Opakowania z drewna</v>
      </c>
      <c r="F20" s="1402"/>
      <c r="G20" s="1402"/>
      <c r="H20" s="1404">
        <v>0.2</v>
      </c>
      <c r="I20" s="1405"/>
      <c r="J20" s="1405"/>
      <c r="K20" s="1406"/>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row>
    <row r="21" spans="2:38" s="202" customFormat="1" ht="15.75" customHeight="1" thickBot="1" x14ac:dyDescent="0.3">
      <c r="B21" s="1495" t="str">
        <f>'katalog odpadów'!B45</f>
        <v>15 01 04</v>
      </c>
      <c r="C21" s="1496"/>
      <c r="D21" s="1497"/>
      <c r="E21" s="1407" t="str">
        <f>'katalog odpadów'!C45</f>
        <v>Opakowania z metali</v>
      </c>
      <c r="F21" s="1408"/>
      <c r="G21" s="1409"/>
      <c r="H21" s="1410">
        <v>0.1</v>
      </c>
      <c r="I21" s="1411"/>
      <c r="J21" s="1411"/>
      <c r="K21" s="1412"/>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38" s="200" customFormat="1" ht="37.5" customHeight="1" thickBot="1" x14ac:dyDescent="0.3">
      <c r="B22" s="1507" t="str">
        <f>'katalog odpadów'!B68</f>
        <v>17 01 07</v>
      </c>
      <c r="C22" s="1508"/>
      <c r="D22" s="1509"/>
      <c r="E22" s="1413" t="str">
        <f>'katalog odpadów'!C68</f>
        <v xml:space="preserve"> Zmieszane odpady z betonu, gruzu ceglanego, odpadowych materiałów ceramicznych i elementów wyposażenia inne niż wymienione w 17 01 06</v>
      </c>
      <c r="F22" s="1414"/>
      <c r="G22" s="1414"/>
      <c r="H22" s="1510">
        <v>20</v>
      </c>
      <c r="I22" s="1511"/>
      <c r="J22" s="1511"/>
      <c r="K22" s="1512"/>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row>
    <row r="23" spans="2:38" s="199" customFormat="1" ht="27" customHeight="1" thickBot="1" x14ac:dyDescent="0.3">
      <c r="B23" s="1375" t="str">
        <f>'katalog odpadów'!B24</f>
        <v>20 01 34</v>
      </c>
      <c r="C23" s="1376"/>
      <c r="D23" s="1377"/>
      <c r="E23" s="1378" t="str">
        <f>'katalog odpadów'!C24</f>
        <v>Baterie i akumulatory inne niż wymienione w 20 01 33</v>
      </c>
      <c r="F23" s="1379"/>
      <c r="G23" s="1415"/>
      <c r="H23" s="1380">
        <v>2.5000000000000001E-2</v>
      </c>
      <c r="I23" s="1381"/>
      <c r="J23" s="1381"/>
      <c r="K23" s="1382">
        <f>'katalog odpadów'!K24</f>
        <v>0</v>
      </c>
      <c r="L23"/>
      <c r="M23"/>
      <c r="N23"/>
      <c r="O23"/>
      <c r="P23"/>
      <c r="Q23"/>
      <c r="R23"/>
      <c r="S23"/>
      <c r="T23"/>
      <c r="U23"/>
      <c r="V23"/>
      <c r="W23"/>
      <c r="X23"/>
      <c r="Y23"/>
      <c r="Z23"/>
      <c r="AA23"/>
      <c r="AB23"/>
      <c r="AC23"/>
      <c r="AD23"/>
      <c r="AE23"/>
      <c r="AF23"/>
      <c r="AG23"/>
      <c r="AH23"/>
      <c r="AI23"/>
      <c r="AJ23"/>
      <c r="AK23"/>
      <c r="AL23"/>
    </row>
    <row r="24" spans="2:38" s="199" customFormat="1" ht="30" customHeight="1" thickBot="1" x14ac:dyDescent="0.3">
      <c r="B24" s="1375" t="str">
        <f>'katalog odpadów'!B26</f>
        <v>20 01 36</v>
      </c>
      <c r="C24" s="1376"/>
      <c r="D24" s="1377"/>
      <c r="E24" s="1378" t="str">
        <f>'katalog odpadów'!C26</f>
        <v>Zużyte urządzenia elektryczne i elektroniczne inne niż wymienione w 20 01 21, 20 01 23 i 20 01 35</v>
      </c>
      <c r="F24" s="1379"/>
      <c r="G24" s="1379"/>
      <c r="H24" s="1380">
        <v>3.4</v>
      </c>
      <c r="I24" s="1381"/>
      <c r="J24" s="1381"/>
      <c r="K24" s="1382">
        <f>'katalog odpadów'!K26</f>
        <v>0</v>
      </c>
      <c r="L24"/>
      <c r="M24"/>
      <c r="N24"/>
      <c r="O24"/>
      <c r="P24"/>
      <c r="Q24"/>
      <c r="R24"/>
      <c r="S24"/>
      <c r="T24"/>
      <c r="U24"/>
      <c r="V24"/>
      <c r="W24"/>
      <c r="X24"/>
      <c r="Y24"/>
      <c r="Z24"/>
      <c r="AA24"/>
      <c r="AB24"/>
      <c r="AC24"/>
      <c r="AD24"/>
      <c r="AE24"/>
      <c r="AF24"/>
      <c r="AG24"/>
      <c r="AH24"/>
      <c r="AI24"/>
      <c r="AJ24"/>
      <c r="AK24"/>
      <c r="AL24"/>
    </row>
    <row r="25" spans="2:38" s="201" customFormat="1" ht="15.75" customHeight="1" thickBot="1" x14ac:dyDescent="0.3">
      <c r="B25" s="1398" t="str">
        <f>'katalog odpadów'!B34</f>
        <v>20 02 01</v>
      </c>
      <c r="C25" s="1399"/>
      <c r="D25" s="1400"/>
      <c r="E25" s="1401" t="str">
        <f>'katalog odpadów'!C34</f>
        <v>Odpady ulegające biodegradacji</v>
      </c>
      <c r="F25" s="1402"/>
      <c r="G25" s="1403"/>
      <c r="H25" s="1404">
        <v>20</v>
      </c>
      <c r="I25" s="1405"/>
      <c r="J25" s="1405"/>
      <c r="K25" s="1406"/>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2:38" ht="15.75" customHeight="1" thickBot="1" x14ac:dyDescent="0.3">
      <c r="B26" s="1375" t="str">
        <f>'katalog odpadów'!B40</f>
        <v>20 03 07</v>
      </c>
      <c r="C26" s="1376"/>
      <c r="D26" s="1377"/>
      <c r="E26" s="1378" t="str">
        <f>'katalog odpadów'!C40</f>
        <v>Odpady wielkogabarytowe</v>
      </c>
      <c r="F26" s="1379"/>
      <c r="G26" s="1379"/>
      <c r="H26" s="1380">
        <v>7</v>
      </c>
      <c r="I26" s="1381"/>
      <c r="J26" s="1381"/>
      <c r="K26" s="1382"/>
    </row>
    <row r="27" spans="2:38" ht="15.75" thickBot="1" x14ac:dyDescent="0.3">
      <c r="B27" s="933"/>
      <c r="C27" s="935"/>
      <c r="D27" s="934"/>
      <c r="E27" s="933"/>
      <c r="F27" s="935"/>
      <c r="G27" s="934"/>
      <c r="H27" s="1383"/>
      <c r="I27" s="1384"/>
      <c r="J27" s="1384"/>
      <c r="K27" s="1385"/>
    </row>
    <row r="28" spans="2:38" ht="15.75" thickBot="1" x14ac:dyDescent="0.3">
      <c r="B28" s="1146" t="s">
        <v>7</v>
      </c>
      <c r="C28" s="1147"/>
      <c r="D28" s="1147"/>
      <c r="E28" s="1147"/>
      <c r="F28" s="1147"/>
      <c r="G28" s="1148"/>
      <c r="H28" s="1519">
        <f>SUM(H18:K27)</f>
        <v>55.224999999999994</v>
      </c>
      <c r="I28" s="1520"/>
      <c r="J28" s="1520"/>
      <c r="K28" s="1520"/>
    </row>
    <row r="29" spans="2:38" x14ac:dyDescent="0.25">
      <c r="B29" s="1239" t="s">
        <v>538</v>
      </c>
      <c r="C29" s="1240"/>
      <c r="D29" s="1240"/>
      <c r="E29" s="1240"/>
      <c r="F29" s="1240"/>
      <c r="G29" s="1241"/>
      <c r="H29" s="1521">
        <f>H28-H31</f>
        <v>35.224999999999994</v>
      </c>
      <c r="I29" s="1522"/>
      <c r="J29" s="1522"/>
      <c r="K29" s="1522"/>
    </row>
    <row r="30" spans="2:38" ht="15.75" thickBot="1" x14ac:dyDescent="0.3">
      <c r="B30" s="1252" t="s">
        <v>331</v>
      </c>
      <c r="C30" s="1253"/>
      <c r="D30" s="1253"/>
      <c r="E30" s="1253"/>
      <c r="F30" s="1253"/>
      <c r="G30" s="1254"/>
      <c r="H30" s="1523"/>
      <c r="I30" s="1524"/>
      <c r="J30" s="1524"/>
      <c r="K30" s="1524"/>
    </row>
    <row r="31" spans="2:38" ht="15.75" thickBot="1" x14ac:dyDescent="0.3">
      <c r="B31" s="1302" t="s">
        <v>539</v>
      </c>
      <c r="C31" s="1303"/>
      <c r="D31" s="1303"/>
      <c r="E31" s="1303"/>
      <c r="F31" s="1303"/>
      <c r="G31" s="1304"/>
      <c r="H31" s="1533">
        <f>H22</f>
        <v>20</v>
      </c>
      <c r="I31" s="1534"/>
      <c r="J31" s="1534"/>
      <c r="K31" s="1534"/>
    </row>
    <row r="32" spans="2:38" ht="15.75" thickBot="1" x14ac:dyDescent="0.3">
      <c r="B32" s="1083" t="s">
        <v>540</v>
      </c>
      <c r="C32" s="1084"/>
      <c r="D32" s="1084"/>
      <c r="E32" s="1084"/>
      <c r="F32" s="1084"/>
      <c r="G32" s="1084"/>
      <c r="H32" s="1084"/>
      <c r="I32" s="1084"/>
      <c r="J32" s="1084"/>
      <c r="K32" s="1084"/>
    </row>
    <row r="33" spans="2:36" ht="15.75" thickBot="1" x14ac:dyDescent="0.3">
      <c r="B33" s="1083" t="s">
        <v>541</v>
      </c>
      <c r="C33" s="1084"/>
      <c r="D33" s="1084"/>
      <c r="E33" s="1084"/>
      <c r="F33" s="1084"/>
      <c r="G33" s="1084"/>
      <c r="H33" s="1084"/>
      <c r="I33" s="1084"/>
      <c r="J33" s="1084"/>
      <c r="K33" s="1085"/>
    </row>
    <row r="34" spans="2:36" ht="108" x14ac:dyDescent="0.25">
      <c r="B34" s="113"/>
      <c r="C34" s="1427"/>
      <c r="D34" s="1429"/>
      <c r="E34" s="129" t="s">
        <v>542</v>
      </c>
      <c r="F34" s="1086" t="s">
        <v>544</v>
      </c>
      <c r="G34" s="1087"/>
      <c r="H34" s="1088"/>
      <c r="I34" s="1239"/>
      <c r="J34" s="1241"/>
      <c r="K34" s="117"/>
    </row>
    <row r="35" spans="2:36" ht="48" customHeight="1" x14ac:dyDescent="0.25">
      <c r="B35" s="197" t="s">
        <v>534</v>
      </c>
      <c r="C35" s="1517"/>
      <c r="D35" s="1518"/>
      <c r="E35" s="129" t="s">
        <v>543</v>
      </c>
      <c r="F35" s="1089"/>
      <c r="G35" s="1090"/>
      <c r="H35" s="1091"/>
      <c r="I35" s="1089" t="s">
        <v>545</v>
      </c>
      <c r="J35" s="1091"/>
      <c r="K35" s="131" t="s">
        <v>546</v>
      </c>
    </row>
    <row r="36" spans="2:36" ht="15.75" thickBot="1" x14ac:dyDescent="0.3">
      <c r="B36" s="130"/>
      <c r="C36" s="1191" t="s">
        <v>535</v>
      </c>
      <c r="D36" s="1193"/>
      <c r="E36" s="123"/>
      <c r="F36" s="1089"/>
      <c r="G36" s="1090"/>
      <c r="H36" s="1091"/>
      <c r="I36" s="1110"/>
      <c r="J36" s="1112"/>
      <c r="K36" s="123"/>
    </row>
    <row r="37" spans="2:36" s="202" customFormat="1" ht="48.75" customHeight="1" thickBot="1" x14ac:dyDescent="0.3">
      <c r="B37" s="208" t="str">
        <f>B19</f>
        <v>15 01 02</v>
      </c>
      <c r="C37" s="1513" t="str">
        <f>E19</f>
        <v>Opakowania z tworzyw sztucznych</v>
      </c>
      <c r="D37" s="1514"/>
      <c r="E37" s="215">
        <f>H19</f>
        <v>3.5</v>
      </c>
      <c r="F37" s="1504" t="s">
        <v>859</v>
      </c>
      <c r="G37" s="1505"/>
      <c r="H37" s="1506"/>
      <c r="I37" s="1525" t="s">
        <v>957</v>
      </c>
      <c r="J37" s="1526"/>
      <c r="K37" s="206" t="s">
        <v>946</v>
      </c>
      <c r="L37" s="5"/>
      <c r="M37" s="5"/>
      <c r="N37" s="5"/>
      <c r="O37" s="5"/>
      <c r="P37" s="5"/>
      <c r="Q37" s="5"/>
      <c r="R37" s="5"/>
      <c r="S37" s="5"/>
      <c r="T37" s="5"/>
      <c r="U37" s="5"/>
      <c r="V37" s="5"/>
      <c r="W37" s="5"/>
      <c r="X37" s="5"/>
      <c r="Y37" s="5"/>
      <c r="Z37" s="5"/>
      <c r="AA37" s="5"/>
      <c r="AB37" s="5"/>
      <c r="AC37" s="5"/>
      <c r="AD37" s="5"/>
      <c r="AE37" s="5"/>
      <c r="AF37" s="5"/>
      <c r="AG37" s="5"/>
      <c r="AH37" s="5"/>
      <c r="AI37" s="5"/>
      <c r="AJ37" s="5"/>
    </row>
    <row r="38" spans="2:36" s="202" customFormat="1" ht="26.25" customHeight="1" thickBot="1" x14ac:dyDescent="0.3">
      <c r="B38" s="209" t="str">
        <f>B21</f>
        <v>15 01 04</v>
      </c>
      <c r="C38" s="1515" t="str">
        <f>E21</f>
        <v>Opakowania z metali</v>
      </c>
      <c r="D38" s="1516"/>
      <c r="E38" s="216">
        <f>H21</f>
        <v>0.1</v>
      </c>
      <c r="F38" s="1504" t="s">
        <v>861</v>
      </c>
      <c r="G38" s="1505"/>
      <c r="H38" s="1506"/>
      <c r="I38" s="1525" t="s">
        <v>957</v>
      </c>
      <c r="J38" s="1526"/>
      <c r="K38" s="206" t="s">
        <v>946</v>
      </c>
      <c r="L38" s="5"/>
      <c r="M38" s="5"/>
      <c r="N38" s="5"/>
      <c r="O38" s="5"/>
      <c r="P38" s="5"/>
      <c r="Q38" s="5"/>
      <c r="R38" s="5"/>
      <c r="S38" s="5"/>
      <c r="T38" s="5"/>
      <c r="U38" s="5"/>
      <c r="V38" s="5"/>
      <c r="W38" s="5"/>
      <c r="X38" s="5"/>
      <c r="Y38" s="5"/>
      <c r="Z38" s="5"/>
      <c r="AA38" s="5"/>
      <c r="AB38" s="5"/>
      <c r="AC38" s="5"/>
      <c r="AD38" s="5"/>
      <c r="AE38" s="5"/>
      <c r="AF38" s="5"/>
      <c r="AG38" s="5"/>
      <c r="AH38" s="5"/>
      <c r="AI38" s="5"/>
      <c r="AJ38" s="5"/>
    </row>
    <row r="39" spans="2:36" s="200" customFormat="1" ht="45.75" customHeight="1" thickBot="1" x14ac:dyDescent="0.3">
      <c r="B39" s="210" t="str">
        <f>B22</f>
        <v>17 01 07</v>
      </c>
      <c r="C39" s="1498" t="str">
        <f>E22</f>
        <v xml:space="preserve"> Zmieszane odpady z betonu, gruzu ceglanego, odpadowych materiałów ceramicznych i elementów wyposażenia inne niż wymienione w 17 01 06</v>
      </c>
      <c r="D39" s="1499"/>
      <c r="E39" s="217">
        <f>H22</f>
        <v>20</v>
      </c>
      <c r="F39" s="1527" t="s">
        <v>239</v>
      </c>
      <c r="G39" s="1528"/>
      <c r="H39" s="1529"/>
      <c r="I39" s="1535" t="s">
        <v>477</v>
      </c>
      <c r="J39" s="1536"/>
      <c r="K39" s="211" t="s">
        <v>949</v>
      </c>
      <c r="L39" s="7"/>
      <c r="M39" s="7"/>
      <c r="N39" s="7"/>
      <c r="O39" s="7"/>
      <c r="P39" s="7"/>
      <c r="Q39" s="7"/>
      <c r="R39" s="7"/>
      <c r="S39" s="7"/>
      <c r="T39" s="7"/>
      <c r="U39" s="7"/>
      <c r="V39" s="7"/>
      <c r="W39" s="7"/>
      <c r="X39" s="7"/>
      <c r="Y39" s="7"/>
      <c r="Z39" s="7"/>
      <c r="AA39" s="7"/>
      <c r="AB39" s="7"/>
      <c r="AC39" s="7"/>
      <c r="AD39" s="7"/>
      <c r="AE39" s="7"/>
      <c r="AF39" s="7"/>
      <c r="AG39" s="7"/>
      <c r="AH39" s="7"/>
      <c r="AI39" s="7"/>
      <c r="AJ39" s="7"/>
    </row>
    <row r="40" spans="2:36" s="199" customFormat="1" ht="39.75" customHeight="1" thickBot="1" x14ac:dyDescent="0.3">
      <c r="B40" s="212" t="str">
        <f>B23</f>
        <v>20 01 34</v>
      </c>
      <c r="C40" s="1500" t="str">
        <f>E23</f>
        <v>Baterie i akumulatory inne niż wymienione w 20 01 33</v>
      </c>
      <c r="D40" s="1501"/>
      <c r="E40" s="218">
        <f>H23</f>
        <v>2.5000000000000001E-2</v>
      </c>
      <c r="F40" s="1530" t="s">
        <v>256</v>
      </c>
      <c r="G40" s="1531"/>
      <c r="H40" s="1532"/>
      <c r="I40" s="1537" t="s">
        <v>947</v>
      </c>
      <c r="J40" s="1538"/>
      <c r="K40" s="213" t="s">
        <v>948</v>
      </c>
      <c r="L40"/>
      <c r="M40"/>
      <c r="N40"/>
      <c r="O40"/>
      <c r="P40"/>
      <c r="Q40"/>
      <c r="R40"/>
      <c r="S40"/>
      <c r="T40"/>
      <c r="U40"/>
      <c r="V40"/>
      <c r="W40"/>
      <c r="X40"/>
      <c r="Y40"/>
      <c r="Z40"/>
      <c r="AA40"/>
      <c r="AB40"/>
      <c r="AC40"/>
      <c r="AD40"/>
      <c r="AE40"/>
      <c r="AF40"/>
      <c r="AG40"/>
      <c r="AH40"/>
      <c r="AI40"/>
      <c r="AJ40"/>
    </row>
    <row r="41" spans="2:36" s="199" customFormat="1" ht="36.75" customHeight="1" thickBot="1" x14ac:dyDescent="0.3">
      <c r="B41" s="212" t="str">
        <f>B24</f>
        <v>20 01 36</v>
      </c>
      <c r="C41" s="1500" t="str">
        <f>E24</f>
        <v>Zużyte urządzenia elektryczne i elektroniczne inne niż wymienione w 20 01 21, 20 01 23 i 20 01 35</v>
      </c>
      <c r="D41" s="1501"/>
      <c r="E41" s="218">
        <f>H24</f>
        <v>3.4</v>
      </c>
      <c r="F41" s="1530" t="s">
        <v>256</v>
      </c>
      <c r="G41" s="1531"/>
      <c r="H41" s="1532"/>
      <c r="I41" s="1537" t="s">
        <v>958</v>
      </c>
      <c r="J41" s="1538"/>
      <c r="K41" s="213" t="s">
        <v>959</v>
      </c>
      <c r="L41"/>
      <c r="M41"/>
      <c r="N41"/>
      <c r="O41"/>
      <c r="P41"/>
      <c r="Q41"/>
      <c r="R41"/>
      <c r="S41"/>
      <c r="T41"/>
      <c r="U41"/>
      <c r="V41"/>
      <c r="W41"/>
      <c r="X41"/>
      <c r="Y41"/>
      <c r="Z41"/>
      <c r="AA41"/>
      <c r="AB41"/>
      <c r="AC41"/>
      <c r="AD41"/>
      <c r="AE41"/>
      <c r="AF41"/>
      <c r="AG41"/>
      <c r="AH41"/>
      <c r="AI41"/>
      <c r="AJ41"/>
    </row>
    <row r="42" spans="2:36" s="199" customFormat="1" ht="42.75" customHeight="1" thickBot="1" x14ac:dyDescent="0.3">
      <c r="B42" s="214" t="str">
        <f>B26</f>
        <v>20 03 07</v>
      </c>
      <c r="C42" s="1502" t="str">
        <f>E26</f>
        <v>Odpady wielkogabarytowe</v>
      </c>
      <c r="D42" s="1503"/>
      <c r="E42" s="219">
        <f>H26</f>
        <v>7</v>
      </c>
      <c r="F42" s="1530" t="s">
        <v>237</v>
      </c>
      <c r="G42" s="1531"/>
      <c r="H42" s="1532"/>
      <c r="I42" s="1537" t="s">
        <v>960</v>
      </c>
      <c r="J42" s="1538"/>
      <c r="K42" s="213" t="s">
        <v>951</v>
      </c>
      <c r="L42"/>
      <c r="M42" t="s">
        <v>983</v>
      </c>
      <c r="N42"/>
      <c r="O42"/>
      <c r="P42"/>
      <c r="Q42"/>
      <c r="R42"/>
      <c r="S42"/>
      <c r="T42"/>
      <c r="U42"/>
      <c r="V42"/>
      <c r="W42"/>
      <c r="X42"/>
      <c r="Y42"/>
      <c r="Z42"/>
      <c r="AA42"/>
      <c r="AB42"/>
      <c r="AC42"/>
      <c r="AD42"/>
      <c r="AE42"/>
      <c r="AF42"/>
      <c r="AG42"/>
      <c r="AH42"/>
      <c r="AI42"/>
      <c r="AJ42"/>
    </row>
    <row r="43" spans="2:36" s="199" customFormat="1" ht="15.75" thickBot="1" x14ac:dyDescent="0.3">
      <c r="B43" s="203"/>
      <c r="C43" s="1418"/>
      <c r="D43" s="1419"/>
      <c r="E43" s="205"/>
      <c r="F43" s="1420"/>
      <c r="G43" s="1421"/>
      <c r="H43" s="1422"/>
      <c r="I43" s="1423"/>
      <c r="J43" s="1424"/>
      <c r="K43" s="207"/>
      <c r="L43"/>
      <c r="M43"/>
      <c r="N43"/>
      <c r="O43"/>
      <c r="P43"/>
      <c r="Q43"/>
      <c r="R43"/>
      <c r="S43"/>
      <c r="T43"/>
      <c r="U43"/>
      <c r="V43"/>
      <c r="W43"/>
      <c r="X43"/>
      <c r="Y43"/>
      <c r="Z43"/>
      <c r="AA43"/>
      <c r="AB43"/>
      <c r="AC43"/>
      <c r="AD43"/>
      <c r="AE43"/>
      <c r="AF43"/>
      <c r="AG43"/>
      <c r="AH43"/>
      <c r="AI43"/>
      <c r="AJ43"/>
    </row>
    <row r="44" spans="2:36" ht="15.75" thickBot="1" x14ac:dyDescent="0.3">
      <c r="B44" s="119"/>
      <c r="C44" s="1416"/>
      <c r="D44" s="1417"/>
      <c r="E44" s="120"/>
      <c r="F44" s="933"/>
      <c r="G44" s="935"/>
      <c r="H44" s="934"/>
      <c r="I44" s="933"/>
      <c r="J44" s="934"/>
      <c r="K44" s="120"/>
    </row>
    <row r="45" spans="2:36" ht="15.75" thickBot="1" x14ac:dyDescent="0.3">
      <c r="B45" s="119"/>
      <c r="C45" s="1416"/>
      <c r="D45" s="1417"/>
      <c r="E45" s="120"/>
      <c r="F45" s="933"/>
      <c r="G45" s="935"/>
      <c r="H45" s="934"/>
      <c r="I45" s="933"/>
      <c r="J45" s="934"/>
      <c r="K45" s="120"/>
    </row>
    <row r="46" spans="2:36" ht="15.75" thickBot="1" x14ac:dyDescent="0.3">
      <c r="B46" s="1146" t="s">
        <v>7</v>
      </c>
      <c r="C46" s="1147"/>
      <c r="D46" s="1148"/>
      <c r="E46" s="120">
        <f>SUM(E37:E45)</f>
        <v>34.024999999999999</v>
      </c>
      <c r="F46" s="998"/>
      <c r="G46" s="999"/>
      <c r="H46" s="999"/>
      <c r="I46" s="999"/>
      <c r="J46" s="999"/>
      <c r="K46" s="1000"/>
    </row>
    <row r="47" spans="2:36" ht="15.75" thickBot="1" x14ac:dyDescent="0.3">
      <c r="B47" s="1083" t="s">
        <v>547</v>
      </c>
      <c r="C47" s="1084"/>
      <c r="D47" s="1084"/>
      <c r="E47" s="1084"/>
      <c r="F47" s="1084"/>
      <c r="G47" s="1084"/>
      <c r="H47" s="1084"/>
      <c r="I47" s="1084"/>
      <c r="J47" s="1084"/>
      <c r="K47" s="1084"/>
      <c r="L47" s="1084"/>
      <c r="M47" s="1084"/>
      <c r="N47" s="1084"/>
      <c r="O47" s="1084"/>
      <c r="P47" s="1084"/>
      <c r="Q47" s="1084"/>
      <c r="R47" s="1084"/>
      <c r="S47" s="1084"/>
      <c r="T47" s="1084"/>
      <c r="U47" s="1084"/>
      <c r="V47" s="1084"/>
      <c r="W47" s="1085"/>
      <c r="X47" s="112"/>
    </row>
    <row r="48" spans="2:36" x14ac:dyDescent="0.25">
      <c r="B48" s="113"/>
      <c r="C48" s="1427"/>
      <c r="D48" s="1428"/>
      <c r="E48" s="1428"/>
      <c r="F48" s="1428"/>
      <c r="G48" s="1429"/>
      <c r="H48" s="951"/>
      <c r="I48" s="952"/>
      <c r="J48" s="952"/>
      <c r="K48" s="952"/>
      <c r="L48" s="952"/>
      <c r="M48" s="953"/>
      <c r="N48" s="951"/>
      <c r="O48" s="952"/>
      <c r="P48" s="952"/>
      <c r="Q48" s="952"/>
      <c r="R48" s="952"/>
      <c r="S48" s="953"/>
      <c r="T48" s="951"/>
      <c r="U48" s="952"/>
      <c r="V48" s="953"/>
      <c r="W48" s="117"/>
      <c r="X48" s="1425"/>
    </row>
    <row r="49" spans="2:24" ht="39" x14ac:dyDescent="0.25">
      <c r="B49" s="198"/>
      <c r="C49" s="1101" t="s">
        <v>535</v>
      </c>
      <c r="D49" s="1102"/>
      <c r="E49" s="1102"/>
      <c r="F49" s="1102"/>
      <c r="G49" s="1103"/>
      <c r="H49" s="1089" t="s">
        <v>548</v>
      </c>
      <c r="I49" s="1090"/>
      <c r="J49" s="1090"/>
      <c r="K49" s="1090"/>
      <c r="L49" s="1090"/>
      <c r="M49" s="1091"/>
      <c r="N49" s="1089" t="s">
        <v>544</v>
      </c>
      <c r="O49" s="1090"/>
      <c r="P49" s="1090"/>
      <c r="Q49" s="1090"/>
      <c r="R49" s="1090"/>
      <c r="S49" s="1091"/>
      <c r="T49" s="1089" t="s">
        <v>545</v>
      </c>
      <c r="U49" s="1090"/>
      <c r="V49" s="1091"/>
      <c r="W49" s="131" t="s">
        <v>546</v>
      </c>
      <c r="X49" s="1425"/>
    </row>
    <row r="50" spans="2:24" ht="26.25" thickBot="1" x14ac:dyDescent="0.3">
      <c r="B50" s="136" t="s">
        <v>534</v>
      </c>
      <c r="C50" s="1125"/>
      <c r="D50" s="1126"/>
      <c r="E50" s="1126"/>
      <c r="F50" s="1126"/>
      <c r="G50" s="1127"/>
      <c r="H50" s="1125"/>
      <c r="I50" s="1126"/>
      <c r="J50" s="1126"/>
      <c r="K50" s="1126"/>
      <c r="L50" s="1126"/>
      <c r="M50" s="1127"/>
      <c r="N50" s="1125"/>
      <c r="O50" s="1126"/>
      <c r="P50" s="1126"/>
      <c r="Q50" s="1126"/>
      <c r="R50" s="1126"/>
      <c r="S50" s="1127"/>
      <c r="T50" s="1125"/>
      <c r="U50" s="1126"/>
      <c r="V50" s="1127"/>
      <c r="W50" s="124"/>
      <c r="X50" s="1425"/>
    </row>
    <row r="51" spans="2:24" s="3" customFormat="1" ht="45.75" thickBot="1" x14ac:dyDescent="0.3">
      <c r="B51" s="168" t="str">
        <f>B18</f>
        <v>15 01 01</v>
      </c>
      <c r="C51" s="1426" t="str">
        <f>E18</f>
        <v>Opakowania z papieru i tektury</v>
      </c>
      <c r="D51" s="888"/>
      <c r="E51" s="888"/>
      <c r="F51" s="888"/>
      <c r="G51" s="887"/>
      <c r="H51" s="1426">
        <f>H18</f>
        <v>1</v>
      </c>
      <c r="I51" s="888"/>
      <c r="J51" s="888"/>
      <c r="K51" s="888"/>
      <c r="L51" s="888"/>
      <c r="M51" s="887"/>
      <c r="N51" s="886" t="s">
        <v>859</v>
      </c>
      <c r="O51" s="888"/>
      <c r="P51" s="888"/>
      <c r="Q51" s="888"/>
      <c r="R51" s="888"/>
      <c r="S51" s="887"/>
      <c r="T51" s="1003" t="s">
        <v>957</v>
      </c>
      <c r="U51" s="1004"/>
      <c r="V51" s="1005"/>
      <c r="W51" s="158" t="s">
        <v>946</v>
      </c>
      <c r="X51" s="204"/>
    </row>
    <row r="52" spans="2:24" s="3" customFormat="1" ht="45.75" thickBot="1" x14ac:dyDescent="0.3">
      <c r="B52" s="168" t="str">
        <f>B20</f>
        <v>15 01 03</v>
      </c>
      <c r="C52" s="886" t="str">
        <f>E20</f>
        <v>Opakowania z drewna</v>
      </c>
      <c r="D52" s="888"/>
      <c r="E52" s="888"/>
      <c r="F52" s="888"/>
      <c r="G52" s="887"/>
      <c r="H52" s="1426">
        <f>H20</f>
        <v>0.2</v>
      </c>
      <c r="I52" s="888"/>
      <c r="J52" s="888"/>
      <c r="K52" s="888"/>
      <c r="L52" s="888"/>
      <c r="M52" s="887"/>
      <c r="N52" s="886" t="s">
        <v>859</v>
      </c>
      <c r="O52" s="888"/>
      <c r="P52" s="888"/>
      <c r="Q52" s="888"/>
      <c r="R52" s="888"/>
      <c r="S52" s="887"/>
      <c r="T52" s="1003" t="s">
        <v>978</v>
      </c>
      <c r="U52" s="1004"/>
      <c r="V52" s="1005"/>
      <c r="W52" s="158" t="s">
        <v>961</v>
      </c>
      <c r="X52" s="204"/>
    </row>
    <row r="53" spans="2:24" s="3" customFormat="1" ht="45.75" thickBot="1" x14ac:dyDescent="0.3">
      <c r="B53" s="168" t="str">
        <f>B25</f>
        <v>20 02 01</v>
      </c>
      <c r="C53" s="886" t="str">
        <f>E25</f>
        <v>Odpady ulegające biodegradacji</v>
      </c>
      <c r="D53" s="888"/>
      <c r="E53" s="888"/>
      <c r="F53" s="888"/>
      <c r="G53" s="887"/>
      <c r="H53" s="1426">
        <f>H25</f>
        <v>20</v>
      </c>
      <c r="I53" s="888"/>
      <c r="J53" s="888"/>
      <c r="K53" s="888"/>
      <c r="L53" s="888"/>
      <c r="M53" s="887"/>
      <c r="N53" s="886" t="s">
        <v>236</v>
      </c>
      <c r="O53" s="888"/>
      <c r="P53" s="888"/>
      <c r="Q53" s="888"/>
      <c r="R53" s="888"/>
      <c r="S53" s="887"/>
      <c r="T53" s="1434" t="s">
        <v>950</v>
      </c>
      <c r="U53" s="1435"/>
      <c r="V53" s="1436"/>
      <c r="W53" s="158" t="s">
        <v>951</v>
      </c>
      <c r="X53" s="204"/>
    </row>
    <row r="54" spans="2:24" ht="15.75" thickBot="1" x14ac:dyDescent="0.3">
      <c r="B54" s="1146" t="s">
        <v>7</v>
      </c>
      <c r="C54" s="1147"/>
      <c r="D54" s="1147"/>
      <c r="E54" s="1147"/>
      <c r="F54" s="1147"/>
      <c r="G54" s="1148"/>
      <c r="H54" s="942">
        <f>SUM(H51:M53)</f>
        <v>21.2</v>
      </c>
      <c r="I54" s="935"/>
      <c r="J54" s="935"/>
      <c r="K54" s="935"/>
      <c r="L54" s="935"/>
      <c r="M54" s="934"/>
      <c r="N54" s="998"/>
      <c r="O54" s="999"/>
      <c r="P54" s="999"/>
      <c r="Q54" s="999"/>
      <c r="R54" s="999"/>
      <c r="S54" s="999"/>
      <c r="T54" s="999"/>
      <c r="U54" s="999"/>
      <c r="V54" s="999"/>
      <c r="W54" s="1000"/>
      <c r="X54" s="112"/>
    </row>
    <row r="55" spans="2:24" ht="15.75" thickBot="1" x14ac:dyDescent="0.3">
      <c r="B55" s="1386" t="s">
        <v>549</v>
      </c>
      <c r="C55" s="1387"/>
      <c r="D55" s="1387"/>
      <c r="E55" s="1387"/>
      <c r="F55" s="1387"/>
      <c r="G55" s="1387"/>
      <c r="H55" s="1387"/>
      <c r="I55" s="1387"/>
      <c r="J55" s="1387"/>
      <c r="K55" s="1387"/>
      <c r="L55" s="1387"/>
      <c r="M55" s="1387"/>
      <c r="N55" s="1387"/>
      <c r="O55" s="1387"/>
      <c r="P55" s="1387"/>
      <c r="Q55" s="1387"/>
      <c r="R55" s="1387"/>
      <c r="S55" s="1387"/>
      <c r="T55" s="1387"/>
      <c r="U55" s="1387"/>
      <c r="V55" s="1387"/>
      <c r="W55" s="1430"/>
      <c r="X55" s="112"/>
    </row>
    <row r="56" spans="2:24" x14ac:dyDescent="0.25">
      <c r="B56" s="1239"/>
      <c r="C56" s="1240"/>
      <c r="D56" s="1240"/>
      <c r="E56" s="1240"/>
      <c r="F56" s="1241"/>
      <c r="G56" s="1239"/>
      <c r="H56" s="1240"/>
      <c r="I56" s="1240"/>
      <c r="J56" s="1240"/>
      <c r="K56" s="1240"/>
      <c r="L56" s="1240"/>
      <c r="M56" s="1240"/>
      <c r="N56" s="1240"/>
      <c r="O56" s="1240"/>
      <c r="P56" s="1240"/>
      <c r="Q56" s="1240"/>
      <c r="R56" s="1240"/>
      <c r="S56" s="1241"/>
      <c r="T56" s="1265" t="s">
        <v>550</v>
      </c>
      <c r="U56" s="1266"/>
      <c r="V56" s="1266"/>
      <c r="W56" s="1267"/>
      <c r="X56" s="1425"/>
    </row>
    <row r="57" spans="2:24" ht="15.75" thickBot="1" x14ac:dyDescent="0.3">
      <c r="B57" s="1431" t="s">
        <v>534</v>
      </c>
      <c r="C57" s="1432"/>
      <c r="D57" s="1432"/>
      <c r="E57" s="1432"/>
      <c r="F57" s="1433"/>
      <c r="G57" s="1092" t="s">
        <v>535</v>
      </c>
      <c r="H57" s="1093"/>
      <c r="I57" s="1093"/>
      <c r="J57" s="1093"/>
      <c r="K57" s="1093"/>
      <c r="L57" s="1093"/>
      <c r="M57" s="1093"/>
      <c r="N57" s="1093"/>
      <c r="O57" s="1093"/>
      <c r="P57" s="1093"/>
      <c r="Q57" s="1093"/>
      <c r="R57" s="1093"/>
      <c r="S57" s="1094"/>
      <c r="T57" s="1092" t="s">
        <v>551</v>
      </c>
      <c r="U57" s="1093"/>
      <c r="V57" s="1093"/>
      <c r="W57" s="1094"/>
      <c r="X57" s="1425"/>
    </row>
    <row r="58" spans="2:24" ht="15.75" thickBot="1" x14ac:dyDescent="0.3">
      <c r="B58" s="933" t="s">
        <v>241</v>
      </c>
      <c r="C58" s="935"/>
      <c r="D58" s="935"/>
      <c r="E58" s="935"/>
      <c r="F58" s="934"/>
      <c r="G58" s="933"/>
      <c r="H58" s="935"/>
      <c r="I58" s="935"/>
      <c r="J58" s="935"/>
      <c r="K58" s="935"/>
      <c r="L58" s="935"/>
      <c r="M58" s="935"/>
      <c r="N58" s="935"/>
      <c r="O58" s="935"/>
      <c r="P58" s="935"/>
      <c r="Q58" s="935"/>
      <c r="R58" s="935"/>
      <c r="S58" s="934"/>
      <c r="T58" s="933"/>
      <c r="U58" s="935"/>
      <c r="V58" s="935"/>
      <c r="W58" s="934"/>
      <c r="X58" s="112"/>
    </row>
    <row r="59" spans="2:24" ht="15.75" thickBot="1" x14ac:dyDescent="0.3">
      <c r="B59" s="933"/>
      <c r="C59" s="935"/>
      <c r="D59" s="935"/>
      <c r="E59" s="935"/>
      <c r="F59" s="934"/>
      <c r="G59" s="933"/>
      <c r="H59" s="935"/>
      <c r="I59" s="935"/>
      <c r="J59" s="935"/>
      <c r="K59" s="935"/>
      <c r="L59" s="935"/>
      <c r="M59" s="935"/>
      <c r="N59" s="935"/>
      <c r="O59" s="935"/>
      <c r="P59" s="935"/>
      <c r="Q59" s="935"/>
      <c r="R59" s="935"/>
      <c r="S59" s="934"/>
      <c r="T59" s="933"/>
      <c r="U59" s="935"/>
      <c r="V59" s="935"/>
      <c r="W59" s="934"/>
      <c r="X59" s="112"/>
    </row>
    <row r="60" spans="2:24" ht="15.75" thickBot="1" x14ac:dyDescent="0.3">
      <c r="B60" s="933"/>
      <c r="C60" s="935"/>
      <c r="D60" s="935"/>
      <c r="E60" s="935"/>
      <c r="F60" s="934"/>
      <c r="G60" s="933"/>
      <c r="H60" s="935"/>
      <c r="I60" s="935"/>
      <c r="J60" s="935"/>
      <c r="K60" s="935"/>
      <c r="L60" s="935"/>
      <c r="M60" s="935"/>
      <c r="N60" s="935"/>
      <c r="O60" s="935"/>
      <c r="P60" s="935"/>
      <c r="Q60" s="935"/>
      <c r="R60" s="935"/>
      <c r="S60" s="934"/>
      <c r="T60" s="933"/>
      <c r="U60" s="935"/>
      <c r="V60" s="935"/>
      <c r="W60" s="934"/>
      <c r="X60" s="112"/>
    </row>
    <row r="61" spans="2:24" ht="15.75" thickBot="1" x14ac:dyDescent="0.3">
      <c r="B61" s="1146" t="s">
        <v>7</v>
      </c>
      <c r="C61" s="1147"/>
      <c r="D61" s="1147"/>
      <c r="E61" s="1147"/>
      <c r="F61" s="1147"/>
      <c r="G61" s="1147"/>
      <c r="H61" s="1147"/>
      <c r="I61" s="1147"/>
      <c r="J61" s="1147"/>
      <c r="K61" s="1147"/>
      <c r="L61" s="1147"/>
      <c r="M61" s="1147"/>
      <c r="N61" s="1147"/>
      <c r="O61" s="1147"/>
      <c r="P61" s="1147"/>
      <c r="Q61" s="1147"/>
      <c r="R61" s="1147"/>
      <c r="S61" s="1148"/>
      <c r="T61" s="936">
        <f>SUM(T58:W60)</f>
        <v>0</v>
      </c>
      <c r="U61" s="937"/>
      <c r="V61" s="937"/>
      <c r="W61" s="938"/>
      <c r="X61" s="112"/>
    </row>
    <row r="62" spans="2:24" ht="15.75" thickBot="1" x14ac:dyDescent="0.3">
      <c r="B62" s="1437" t="s">
        <v>552</v>
      </c>
      <c r="C62" s="1438"/>
      <c r="D62" s="1438"/>
      <c r="E62" s="1438"/>
      <c r="F62" s="1438"/>
      <c r="G62" s="1438"/>
      <c r="H62" s="1438"/>
      <c r="I62" s="1438"/>
      <c r="J62" s="1438"/>
      <c r="K62" s="1438"/>
      <c r="L62" s="1438"/>
      <c r="M62" s="1438"/>
      <c r="N62" s="1438"/>
      <c r="O62" s="1438"/>
      <c r="P62" s="1438"/>
      <c r="Q62" s="1438"/>
      <c r="R62" s="1438"/>
      <c r="S62" s="1438"/>
      <c r="T62" s="1438"/>
      <c r="U62" s="1438"/>
      <c r="V62" s="1438"/>
      <c r="W62" s="1439"/>
      <c r="X62" s="112"/>
    </row>
    <row r="63" spans="2:24" x14ac:dyDescent="0.25">
      <c r="B63" s="1448"/>
      <c r="C63" s="1449"/>
      <c r="D63" s="1449"/>
      <c r="E63" s="1450"/>
      <c r="F63" s="1095"/>
      <c r="G63" s="1096"/>
      <c r="H63" s="1097"/>
      <c r="I63" s="1086" t="s">
        <v>553</v>
      </c>
      <c r="J63" s="1087"/>
      <c r="K63" s="1087"/>
      <c r="L63" s="1087"/>
      <c r="M63" s="1087"/>
      <c r="N63" s="1087"/>
      <c r="O63" s="1087"/>
      <c r="P63" s="1087"/>
      <c r="Q63" s="1087"/>
      <c r="R63" s="1087"/>
      <c r="S63" s="1087"/>
      <c r="T63" s="1087"/>
      <c r="U63" s="1088"/>
      <c r="V63" s="1095"/>
      <c r="W63" s="1097"/>
      <c r="X63" s="1425"/>
    </row>
    <row r="64" spans="2:24" ht="48" customHeight="1" x14ac:dyDescent="0.25">
      <c r="B64" s="1089" t="s">
        <v>355</v>
      </c>
      <c r="C64" s="1090"/>
      <c r="D64" s="1090"/>
      <c r="E64" s="1091"/>
      <c r="F64" s="1098"/>
      <c r="G64" s="1099"/>
      <c r="H64" s="1100"/>
      <c r="I64" s="1089" t="s">
        <v>554</v>
      </c>
      <c r="J64" s="1090"/>
      <c r="K64" s="1090"/>
      <c r="L64" s="1090"/>
      <c r="M64" s="1090"/>
      <c r="N64" s="1090"/>
      <c r="O64" s="1090"/>
      <c r="P64" s="1090"/>
      <c r="Q64" s="1090"/>
      <c r="R64" s="1090"/>
      <c r="S64" s="1090"/>
      <c r="T64" s="1090"/>
      <c r="U64" s="1091"/>
      <c r="V64" s="1440"/>
      <c r="W64" s="1441"/>
      <c r="X64" s="1425"/>
    </row>
    <row r="65" spans="2:24" ht="24" customHeight="1" thickBot="1" x14ac:dyDescent="0.3">
      <c r="B65" s="1110"/>
      <c r="C65" s="1111"/>
      <c r="D65" s="1111"/>
      <c r="E65" s="1112"/>
      <c r="F65" s="1098"/>
      <c r="G65" s="1099"/>
      <c r="H65" s="1100"/>
      <c r="I65" s="1125"/>
      <c r="J65" s="1126"/>
      <c r="K65" s="1126"/>
      <c r="L65" s="1126"/>
      <c r="M65" s="1126"/>
      <c r="N65" s="1126"/>
      <c r="O65" s="1126"/>
      <c r="P65" s="1126"/>
      <c r="Q65" s="1126"/>
      <c r="R65" s="1126"/>
      <c r="S65" s="1126"/>
      <c r="T65" s="1126"/>
      <c r="U65" s="1127"/>
      <c r="V65" s="1089" t="s">
        <v>555</v>
      </c>
      <c r="W65" s="1091"/>
      <c r="X65" s="1425"/>
    </row>
    <row r="66" spans="2:24" ht="24" customHeight="1" x14ac:dyDescent="0.25">
      <c r="B66" s="1110"/>
      <c r="C66" s="1111"/>
      <c r="D66" s="1111"/>
      <c r="E66" s="1112"/>
      <c r="F66" s="1442"/>
      <c r="G66" s="1443"/>
      <c r="H66" s="1444"/>
      <c r="I66" s="1086" t="s">
        <v>557</v>
      </c>
      <c r="J66" s="1087"/>
      <c r="K66" s="1087"/>
      <c r="L66" s="1087"/>
      <c r="M66" s="1087"/>
      <c r="N66" s="1087"/>
      <c r="O66" s="1087"/>
      <c r="P66" s="1087"/>
      <c r="Q66" s="1087"/>
      <c r="R66" s="1088"/>
      <c r="S66" s="1456"/>
      <c r="T66" s="1457"/>
      <c r="U66" s="1458"/>
      <c r="V66" s="1089" t="s">
        <v>556</v>
      </c>
      <c r="W66" s="1091"/>
      <c r="X66" s="1425"/>
    </row>
    <row r="67" spans="2:24" ht="24" customHeight="1" thickBot="1" x14ac:dyDescent="0.3">
      <c r="B67" s="1110"/>
      <c r="C67" s="1111"/>
      <c r="D67" s="1111"/>
      <c r="E67" s="1112"/>
      <c r="F67" s="1445" t="s">
        <v>356</v>
      </c>
      <c r="G67" s="1446"/>
      <c r="H67" s="1447"/>
      <c r="I67" s="1092" t="s">
        <v>558</v>
      </c>
      <c r="J67" s="1093"/>
      <c r="K67" s="1093"/>
      <c r="L67" s="1093"/>
      <c r="M67" s="1093"/>
      <c r="N67" s="1093"/>
      <c r="O67" s="1093"/>
      <c r="P67" s="1093"/>
      <c r="Q67" s="1093"/>
      <c r="R67" s="1094"/>
      <c r="S67" s="1089" t="s">
        <v>361</v>
      </c>
      <c r="T67" s="1090"/>
      <c r="U67" s="1091"/>
      <c r="V67" s="1089" t="s">
        <v>369</v>
      </c>
      <c r="W67" s="1091"/>
      <c r="X67" s="1425"/>
    </row>
    <row r="68" spans="2:24" x14ac:dyDescent="0.25">
      <c r="B68" s="1110"/>
      <c r="C68" s="1111"/>
      <c r="D68" s="1111"/>
      <c r="E68" s="1112"/>
      <c r="F68" s="1110"/>
      <c r="G68" s="1111"/>
      <c r="H68" s="1112"/>
      <c r="I68" s="1152" t="s">
        <v>362</v>
      </c>
      <c r="J68" s="1451"/>
      <c r="K68" s="1451"/>
      <c r="L68" s="1153"/>
      <c r="M68" s="1189" t="s">
        <v>362</v>
      </c>
      <c r="N68" s="1455"/>
      <c r="O68" s="1190"/>
      <c r="P68" s="1086" t="s">
        <v>366</v>
      </c>
      <c r="Q68" s="1087"/>
      <c r="R68" s="1088"/>
      <c r="S68" s="1110"/>
      <c r="T68" s="1111"/>
      <c r="U68" s="1112"/>
      <c r="V68" s="1110"/>
      <c r="W68" s="1112"/>
      <c r="X68" s="1425"/>
    </row>
    <row r="69" spans="2:24" x14ac:dyDescent="0.25">
      <c r="B69" s="1110"/>
      <c r="C69" s="1111"/>
      <c r="D69" s="1111"/>
      <c r="E69" s="1112"/>
      <c r="F69" s="1110"/>
      <c r="G69" s="1111"/>
      <c r="H69" s="1112"/>
      <c r="I69" s="1452" t="s">
        <v>559</v>
      </c>
      <c r="J69" s="1453"/>
      <c r="K69" s="1453"/>
      <c r="L69" s="1454"/>
      <c r="M69" s="1089" t="s">
        <v>365</v>
      </c>
      <c r="N69" s="1090"/>
      <c r="O69" s="1091"/>
      <c r="P69" s="1089"/>
      <c r="Q69" s="1090"/>
      <c r="R69" s="1091"/>
      <c r="S69" s="1110"/>
      <c r="T69" s="1111"/>
      <c r="U69" s="1112"/>
      <c r="V69" s="1110"/>
      <c r="W69" s="1112"/>
      <c r="X69" s="1425"/>
    </row>
    <row r="70" spans="2:24" ht="15.75" thickBot="1" x14ac:dyDescent="0.3">
      <c r="B70" s="1125"/>
      <c r="C70" s="1126"/>
      <c r="D70" s="1126"/>
      <c r="E70" s="1127"/>
      <c r="F70" s="1125"/>
      <c r="G70" s="1126"/>
      <c r="H70" s="1127"/>
      <c r="I70" s="1092" t="s">
        <v>560</v>
      </c>
      <c r="J70" s="1093"/>
      <c r="K70" s="1093"/>
      <c r="L70" s="1094"/>
      <c r="M70" s="1125"/>
      <c r="N70" s="1126"/>
      <c r="O70" s="1127"/>
      <c r="P70" s="1092"/>
      <c r="Q70" s="1093"/>
      <c r="R70" s="1094"/>
      <c r="S70" s="1125"/>
      <c r="T70" s="1126"/>
      <c r="U70" s="1127"/>
      <c r="V70" s="1125"/>
      <c r="W70" s="1127"/>
      <c r="X70" s="1425"/>
    </row>
    <row r="71" spans="2:24" ht="15.75" thickBot="1" x14ac:dyDescent="0.3">
      <c r="B71" s="1138" t="str">
        <f>I37</f>
        <v xml:space="preserve">Sortownia Toruń 2 </v>
      </c>
      <c r="C71" s="1139"/>
      <c r="D71" s="1139"/>
      <c r="E71" s="1013"/>
      <c r="F71" s="1138" t="s">
        <v>578</v>
      </c>
      <c r="G71" s="1139"/>
      <c r="H71" s="1013"/>
      <c r="I71" s="1138">
        <v>0</v>
      </c>
      <c r="J71" s="1139"/>
      <c r="K71" s="1139"/>
      <c r="L71" s="1013"/>
      <c r="M71" s="1138">
        <v>0</v>
      </c>
      <c r="N71" s="1139"/>
      <c r="O71" s="1013"/>
      <c r="P71" s="1138">
        <v>0</v>
      </c>
      <c r="Q71" s="1139"/>
      <c r="R71" s="1013"/>
      <c r="S71" s="1138">
        <f>E37*1%</f>
        <v>3.5000000000000003E-2</v>
      </c>
      <c r="T71" s="1139"/>
      <c r="U71" s="1013"/>
      <c r="V71" s="1138" t="s">
        <v>477</v>
      </c>
      <c r="W71" s="1013"/>
      <c r="X71" s="112"/>
    </row>
    <row r="72" spans="2:24" ht="15.75" thickBot="1" x14ac:dyDescent="0.3">
      <c r="B72" s="933"/>
      <c r="C72" s="935"/>
      <c r="D72" s="935"/>
      <c r="E72" s="934"/>
      <c r="F72" s="933"/>
      <c r="G72" s="935"/>
      <c r="H72" s="934"/>
      <c r="I72" s="933"/>
      <c r="J72" s="935"/>
      <c r="K72" s="935"/>
      <c r="L72" s="934"/>
      <c r="M72" s="933"/>
      <c r="N72" s="935"/>
      <c r="O72" s="934"/>
      <c r="P72" s="933"/>
      <c r="Q72" s="935"/>
      <c r="R72" s="934"/>
      <c r="S72" s="933"/>
      <c r="T72" s="935"/>
      <c r="U72" s="934"/>
      <c r="V72" s="933"/>
      <c r="W72" s="934"/>
      <c r="X72" s="112"/>
    </row>
    <row r="73" spans="2:24" ht="15.75" thickBot="1" x14ac:dyDescent="0.3">
      <c r="B73" s="933"/>
      <c r="C73" s="935"/>
      <c r="D73" s="935"/>
      <c r="E73" s="934"/>
      <c r="F73" s="933"/>
      <c r="G73" s="935"/>
      <c r="H73" s="934"/>
      <c r="I73" s="933"/>
      <c r="J73" s="935"/>
      <c r="K73" s="935"/>
      <c r="L73" s="934"/>
      <c r="M73" s="933"/>
      <c r="N73" s="935"/>
      <c r="O73" s="934"/>
      <c r="P73" s="933"/>
      <c r="Q73" s="935"/>
      <c r="R73" s="934"/>
      <c r="S73" s="933"/>
      <c r="T73" s="935"/>
      <c r="U73" s="934"/>
      <c r="V73" s="933"/>
      <c r="W73" s="934"/>
      <c r="X73" s="112"/>
    </row>
    <row r="74" spans="2:24" ht="15.75" thickBot="1" x14ac:dyDescent="0.3">
      <c r="B74" s="1146" t="s">
        <v>7</v>
      </c>
      <c r="C74" s="1147"/>
      <c r="D74" s="1147"/>
      <c r="E74" s="1148"/>
      <c r="F74" s="933"/>
      <c r="G74" s="935"/>
      <c r="H74" s="934"/>
      <c r="I74" s="933">
        <f>SUM(I71:L73)</f>
        <v>0</v>
      </c>
      <c r="J74" s="935"/>
      <c r="K74" s="935"/>
      <c r="L74" s="934"/>
      <c r="M74" s="933">
        <f>SUM(M71:O73)</f>
        <v>0</v>
      </c>
      <c r="N74" s="935"/>
      <c r="O74" s="934"/>
      <c r="P74" s="933">
        <f>SUM(P71:R73)</f>
        <v>0</v>
      </c>
      <c r="Q74" s="935"/>
      <c r="R74" s="934"/>
      <c r="S74" s="933">
        <f>SUM(S71:U73)</f>
        <v>3.5000000000000003E-2</v>
      </c>
      <c r="T74" s="935"/>
      <c r="U74" s="934"/>
      <c r="V74" s="998"/>
      <c r="W74" s="1000"/>
      <c r="X74" s="112"/>
    </row>
    <row r="75" spans="2:24" ht="15.75" thickBot="1" x14ac:dyDescent="0.3">
      <c r="B75" s="1459" t="s">
        <v>561</v>
      </c>
      <c r="C75" s="1460"/>
      <c r="D75" s="1460"/>
      <c r="E75" s="1460"/>
      <c r="F75" s="1460"/>
      <c r="G75" s="1460"/>
      <c r="H75" s="1460"/>
      <c r="I75" s="1460"/>
      <c r="J75" s="1460"/>
      <c r="K75" s="1460"/>
      <c r="L75" s="1460"/>
      <c r="M75" s="1460"/>
      <c r="N75" s="1460"/>
      <c r="O75" s="1460"/>
      <c r="P75" s="1460"/>
      <c r="Q75" s="1460"/>
      <c r="R75" s="1460"/>
      <c r="S75" s="1460"/>
      <c r="T75" s="1460"/>
      <c r="U75" s="1460"/>
      <c r="V75" s="1460"/>
      <c r="W75" s="1461"/>
      <c r="X75" s="112"/>
    </row>
    <row r="76" spans="2:24" x14ac:dyDescent="0.25">
      <c r="B76" s="1462" t="s">
        <v>562</v>
      </c>
      <c r="C76" s="1463"/>
      <c r="D76" s="1463"/>
      <c r="E76" s="1463"/>
      <c r="F76" s="1463"/>
      <c r="G76" s="1463"/>
      <c r="H76" s="1463"/>
      <c r="I76" s="1463"/>
      <c r="J76" s="1463"/>
      <c r="K76" s="1463"/>
      <c r="L76" s="1463"/>
      <c r="M76" s="1463"/>
      <c r="N76" s="1463"/>
      <c r="O76" s="1463"/>
      <c r="P76" s="1463"/>
      <c r="Q76" s="1463"/>
      <c r="R76" s="1463"/>
      <c r="S76" s="1463"/>
      <c r="T76" s="1463"/>
      <c r="U76" s="1463"/>
      <c r="V76" s="1463"/>
      <c r="W76" s="1464"/>
      <c r="X76" s="1425"/>
    </row>
    <row r="77" spans="2:24" ht="15.75" thickBot="1" x14ac:dyDescent="0.3">
      <c r="B77" s="1180" t="s">
        <v>563</v>
      </c>
      <c r="C77" s="1181"/>
      <c r="D77" s="1181"/>
      <c r="E77" s="1181"/>
      <c r="F77" s="1181"/>
      <c r="G77" s="1181"/>
      <c r="H77" s="1181"/>
      <c r="I77" s="1181"/>
      <c r="J77" s="1181"/>
      <c r="K77" s="1181"/>
      <c r="L77" s="1181"/>
      <c r="M77" s="1181"/>
      <c r="N77" s="1181"/>
      <c r="O77" s="1181"/>
      <c r="P77" s="1181"/>
      <c r="Q77" s="1181"/>
      <c r="R77" s="1181"/>
      <c r="S77" s="1181"/>
      <c r="T77" s="1181"/>
      <c r="U77" s="1181"/>
      <c r="V77" s="1181"/>
      <c r="W77" s="1182"/>
      <c r="X77" s="1425"/>
    </row>
    <row r="78" spans="2:24" ht="24" customHeight="1" x14ac:dyDescent="0.25">
      <c r="B78" s="1152" t="s">
        <v>534</v>
      </c>
      <c r="C78" s="1451"/>
      <c r="D78" s="1153"/>
      <c r="E78" s="1392" t="s">
        <v>535</v>
      </c>
      <c r="F78" s="1393"/>
      <c r="G78" s="1393"/>
      <c r="H78" s="1393"/>
      <c r="I78" s="1393"/>
      <c r="J78" s="1393"/>
      <c r="K78" s="1393"/>
      <c r="L78" s="1393"/>
      <c r="M78" s="1393"/>
      <c r="N78" s="1394"/>
      <c r="O78" s="1239" t="s">
        <v>564</v>
      </c>
      <c r="P78" s="1240"/>
      <c r="Q78" s="1240"/>
      <c r="R78" s="1240"/>
      <c r="S78" s="1240"/>
      <c r="T78" s="1241"/>
      <c r="U78" s="1239" t="s">
        <v>396</v>
      </c>
      <c r="V78" s="1240"/>
      <c r="W78" s="1241"/>
      <c r="X78" s="1425"/>
    </row>
    <row r="79" spans="2:24" ht="15.75" thickBot="1" x14ac:dyDescent="0.3">
      <c r="B79" s="1465"/>
      <c r="C79" s="1466"/>
      <c r="D79" s="1467"/>
      <c r="E79" s="1395"/>
      <c r="F79" s="1396"/>
      <c r="G79" s="1396"/>
      <c r="H79" s="1396"/>
      <c r="I79" s="1396"/>
      <c r="J79" s="1396"/>
      <c r="K79" s="1396"/>
      <c r="L79" s="1396"/>
      <c r="M79" s="1396"/>
      <c r="N79" s="1397"/>
      <c r="O79" s="1252"/>
      <c r="P79" s="1253"/>
      <c r="Q79" s="1253"/>
      <c r="R79" s="1253"/>
      <c r="S79" s="1253"/>
      <c r="T79" s="1254"/>
      <c r="U79" s="1465" t="s">
        <v>565</v>
      </c>
      <c r="V79" s="1466"/>
      <c r="W79" s="1467"/>
      <c r="X79" s="1425"/>
    </row>
    <row r="80" spans="2:24" ht="15.75" thickBot="1" x14ac:dyDescent="0.3">
      <c r="B80" s="933" t="str">
        <f>B37</f>
        <v>15 01 02</v>
      </c>
      <c r="C80" s="935"/>
      <c r="D80" s="934"/>
      <c r="E80" s="933" t="str">
        <f>C37</f>
        <v>Opakowania z tworzyw sztucznych</v>
      </c>
      <c r="F80" s="935"/>
      <c r="G80" s="935"/>
      <c r="H80" s="935"/>
      <c r="I80" s="935"/>
      <c r="J80" s="935"/>
      <c r="K80" s="935"/>
      <c r="L80" s="935"/>
      <c r="M80" s="935"/>
      <c r="N80" s="934"/>
      <c r="O80" s="1468">
        <f>E37</f>
        <v>3.5</v>
      </c>
      <c r="P80" s="1469"/>
      <c r="Q80" s="1469"/>
      <c r="R80" s="1469"/>
      <c r="S80" s="1469"/>
      <c r="T80" s="1470"/>
      <c r="U80" s="1468">
        <f>O80-S71</f>
        <v>3.4649999999999999</v>
      </c>
      <c r="V80" s="1139"/>
      <c r="W80" s="1013"/>
      <c r="X80" s="112"/>
    </row>
    <row r="81" spans="2:24" ht="15.75" thickBot="1" x14ac:dyDescent="0.3">
      <c r="B81" s="933" t="str">
        <f>B38</f>
        <v>15 01 04</v>
      </c>
      <c r="C81" s="935"/>
      <c r="D81" s="934"/>
      <c r="E81" s="933" t="str">
        <f>C38</f>
        <v>Opakowania z metali</v>
      </c>
      <c r="F81" s="935"/>
      <c r="G81" s="935"/>
      <c r="H81" s="935"/>
      <c r="I81" s="935"/>
      <c r="J81" s="935"/>
      <c r="K81" s="935"/>
      <c r="L81" s="935"/>
      <c r="M81" s="935"/>
      <c r="N81" s="934"/>
      <c r="O81" s="1468">
        <f>E38</f>
        <v>0.1</v>
      </c>
      <c r="P81" s="1469"/>
      <c r="Q81" s="1469"/>
      <c r="R81" s="1469"/>
      <c r="S81" s="1469"/>
      <c r="T81" s="1470"/>
      <c r="U81" s="1468">
        <f t="shared" ref="U81:U82" si="0">O81</f>
        <v>0.1</v>
      </c>
      <c r="V81" s="1139"/>
      <c r="W81" s="1013"/>
      <c r="X81" s="112"/>
    </row>
    <row r="82" spans="2:24" ht="15.75" thickBot="1" x14ac:dyDescent="0.3">
      <c r="B82" s="933" t="str">
        <f>B51</f>
        <v>15 01 01</v>
      </c>
      <c r="C82" s="935"/>
      <c r="D82" s="934"/>
      <c r="E82" s="942" t="str">
        <f>C51</f>
        <v>Opakowania z papieru i tektury</v>
      </c>
      <c r="F82" s="935"/>
      <c r="G82" s="935"/>
      <c r="H82" s="935"/>
      <c r="I82" s="935"/>
      <c r="J82" s="935"/>
      <c r="K82" s="935"/>
      <c r="L82" s="935"/>
      <c r="M82" s="935"/>
      <c r="N82" s="934"/>
      <c r="O82" s="1468">
        <f>H51</f>
        <v>1</v>
      </c>
      <c r="P82" s="1469"/>
      <c r="Q82" s="1469"/>
      <c r="R82" s="1469"/>
      <c r="S82" s="1469"/>
      <c r="T82" s="1470"/>
      <c r="U82" s="1468">
        <f t="shared" si="0"/>
        <v>1</v>
      </c>
      <c r="V82" s="1139"/>
      <c r="W82" s="1013"/>
      <c r="X82" s="112"/>
    </row>
    <row r="83" spans="2:24" ht="15.75" thickBot="1" x14ac:dyDescent="0.3">
      <c r="B83" s="1146" t="s">
        <v>7</v>
      </c>
      <c r="C83" s="1147"/>
      <c r="D83" s="1147"/>
      <c r="E83" s="1147"/>
      <c r="F83" s="1147"/>
      <c r="G83" s="1147"/>
      <c r="H83" s="1147"/>
      <c r="I83" s="1147"/>
      <c r="J83" s="1147"/>
      <c r="K83" s="1147"/>
      <c r="L83" s="1147"/>
      <c r="M83" s="1147"/>
      <c r="N83" s="1148"/>
      <c r="O83" s="1468">
        <f>SUM(O80:T82)</f>
        <v>4.5999999999999996</v>
      </c>
      <c r="P83" s="1139"/>
      <c r="Q83" s="1139"/>
      <c r="R83" s="1139"/>
      <c r="S83" s="1139"/>
      <c r="T83" s="1013"/>
      <c r="U83" s="1468">
        <f>SUM(U80:W82)</f>
        <v>4.5649999999999995</v>
      </c>
      <c r="V83" s="1139"/>
      <c r="W83" s="1013"/>
      <c r="X83" s="112"/>
    </row>
    <row r="84" spans="2:24" ht="15.75" thickBot="1" x14ac:dyDescent="0.3">
      <c r="B84" s="1477" t="s">
        <v>579</v>
      </c>
      <c r="C84" s="1478"/>
      <c r="D84" s="1478"/>
      <c r="E84" s="1478"/>
      <c r="F84" s="1478"/>
      <c r="G84" s="1478"/>
      <c r="H84" s="1478"/>
      <c r="I84" s="1478"/>
      <c r="J84" s="1478"/>
      <c r="K84" s="1478"/>
      <c r="L84" s="1478"/>
      <c r="M84" s="1478"/>
      <c r="N84" s="1478"/>
      <c r="O84" s="1478"/>
      <c r="P84" s="1478"/>
      <c r="Q84" s="1478"/>
      <c r="R84" s="1478"/>
      <c r="S84" s="1478"/>
      <c r="T84" s="1478"/>
      <c r="U84" s="1478"/>
      <c r="V84" s="1478"/>
      <c r="W84" s="1479"/>
      <c r="X84" s="112"/>
    </row>
    <row r="85" spans="2:24" ht="18.75" x14ac:dyDescent="0.25">
      <c r="B85" s="1456"/>
      <c r="C85" s="1457"/>
      <c r="D85" s="1458"/>
      <c r="E85" s="1456"/>
      <c r="F85" s="1457"/>
      <c r="G85" s="1457"/>
      <c r="H85" s="1457"/>
      <c r="I85" s="1457"/>
      <c r="J85" s="1458"/>
      <c r="K85" s="1239"/>
      <c r="L85" s="1240"/>
      <c r="M85" s="1240"/>
      <c r="N85" s="1240"/>
      <c r="O85" s="1240"/>
      <c r="P85" s="1241"/>
      <c r="Q85" s="1189" t="s">
        <v>567</v>
      </c>
      <c r="R85" s="1455"/>
      <c r="S85" s="1455"/>
      <c r="T85" s="1455"/>
      <c r="U85" s="1455"/>
      <c r="V85" s="1455"/>
      <c r="W85" s="1190"/>
      <c r="X85" s="1425"/>
    </row>
    <row r="86" spans="2:24" x14ac:dyDescent="0.25">
      <c r="B86" s="1101" t="s">
        <v>534</v>
      </c>
      <c r="C86" s="1102"/>
      <c r="D86" s="1103"/>
      <c r="E86" s="1480" t="s">
        <v>535</v>
      </c>
      <c r="F86" s="1481"/>
      <c r="G86" s="1481"/>
      <c r="H86" s="1481"/>
      <c r="I86" s="1481"/>
      <c r="J86" s="1482"/>
      <c r="K86" s="1101" t="s">
        <v>566</v>
      </c>
      <c r="L86" s="1102"/>
      <c r="M86" s="1102"/>
      <c r="N86" s="1102"/>
      <c r="O86" s="1102"/>
      <c r="P86" s="1103"/>
      <c r="Q86" s="1089" t="s">
        <v>568</v>
      </c>
      <c r="R86" s="1090"/>
      <c r="S86" s="1090"/>
      <c r="T86" s="1090"/>
      <c r="U86" s="1090"/>
      <c r="V86" s="1090"/>
      <c r="W86" s="1091"/>
      <c r="X86" s="1425"/>
    </row>
    <row r="87" spans="2:24" ht="15.75" thickBot="1" x14ac:dyDescent="0.3">
      <c r="B87" s="1125"/>
      <c r="C87" s="1126"/>
      <c r="D87" s="1127"/>
      <c r="E87" s="1125"/>
      <c r="F87" s="1126"/>
      <c r="G87" s="1126"/>
      <c r="H87" s="1126"/>
      <c r="I87" s="1126"/>
      <c r="J87" s="1127"/>
      <c r="K87" s="1125"/>
      <c r="L87" s="1126"/>
      <c r="M87" s="1126"/>
      <c r="N87" s="1126"/>
      <c r="O87" s="1126"/>
      <c r="P87" s="1127"/>
      <c r="Q87" s="1092" t="s">
        <v>569</v>
      </c>
      <c r="R87" s="1093"/>
      <c r="S87" s="1093"/>
      <c r="T87" s="1093"/>
      <c r="U87" s="1093"/>
      <c r="V87" s="1093"/>
      <c r="W87" s="1094"/>
      <c r="X87" s="1425"/>
    </row>
    <row r="88" spans="2:24" s="3" customFormat="1" ht="15.75" thickBot="1" x14ac:dyDescent="0.3">
      <c r="B88" s="1471" t="str">
        <f>B52</f>
        <v>15 01 03</v>
      </c>
      <c r="C88" s="1472"/>
      <c r="D88" s="1473"/>
      <c r="E88" s="1471" t="str">
        <f>C52</f>
        <v>Opakowania z drewna</v>
      </c>
      <c r="F88" s="1472"/>
      <c r="G88" s="1472"/>
      <c r="H88" s="1472"/>
      <c r="I88" s="1472"/>
      <c r="J88" s="1473"/>
      <c r="K88" s="1474">
        <f>H52</f>
        <v>0.2</v>
      </c>
      <c r="L88" s="1472"/>
      <c r="M88" s="1472"/>
      <c r="N88" s="1472"/>
      <c r="O88" s="1472"/>
      <c r="P88" s="1473"/>
      <c r="Q88" s="1474">
        <f>K88</f>
        <v>0.2</v>
      </c>
      <c r="R88" s="1475"/>
      <c r="S88" s="1475"/>
      <c r="T88" s="1475"/>
      <c r="U88" s="1475"/>
      <c r="V88" s="1475"/>
      <c r="W88" s="1476"/>
      <c r="X88" s="204"/>
    </row>
    <row r="89" spans="2:24" s="3" customFormat="1" ht="15.75" thickBot="1" x14ac:dyDescent="0.3">
      <c r="B89" s="1471" t="str">
        <f>B53</f>
        <v>20 02 01</v>
      </c>
      <c r="C89" s="1472"/>
      <c r="D89" s="1473"/>
      <c r="E89" s="1471" t="str">
        <f>C53</f>
        <v>Odpady ulegające biodegradacji</v>
      </c>
      <c r="F89" s="1472"/>
      <c r="G89" s="1472"/>
      <c r="H89" s="1472"/>
      <c r="I89" s="1472"/>
      <c r="J89" s="1473"/>
      <c r="K89" s="1474">
        <f>H53</f>
        <v>20</v>
      </c>
      <c r="L89" s="1472"/>
      <c r="M89" s="1472"/>
      <c r="N89" s="1472"/>
      <c r="O89" s="1472"/>
      <c r="P89" s="1473"/>
      <c r="Q89" s="1474">
        <f>K89</f>
        <v>20</v>
      </c>
      <c r="R89" s="1475"/>
      <c r="S89" s="1475"/>
      <c r="T89" s="1475"/>
      <c r="U89" s="1475"/>
      <c r="V89" s="1475"/>
      <c r="W89" s="1476"/>
      <c r="X89" s="204"/>
    </row>
    <row r="90" spans="2:24" ht="15.75" thickBot="1" x14ac:dyDescent="0.3">
      <c r="B90" s="1492" t="str">
        <f>B40</f>
        <v>20 01 34</v>
      </c>
      <c r="C90" s="1493"/>
      <c r="D90" s="1494"/>
      <c r="E90" s="1492" t="str">
        <f>C40</f>
        <v>Baterie i akumulatory inne niż wymienione w 20 01 33</v>
      </c>
      <c r="F90" s="1493"/>
      <c r="G90" s="1493"/>
      <c r="H90" s="1493"/>
      <c r="I90" s="1493"/>
      <c r="J90" s="1494"/>
      <c r="K90" s="1489">
        <f>E40</f>
        <v>2.5000000000000001E-2</v>
      </c>
      <c r="L90" s="1493"/>
      <c r="M90" s="1493"/>
      <c r="N90" s="1493"/>
      <c r="O90" s="1493"/>
      <c r="P90" s="1494"/>
      <c r="Q90" s="1489">
        <f t="shared" ref="Q90:Q92" si="1">K90</f>
        <v>2.5000000000000001E-2</v>
      </c>
      <c r="R90" s="1490"/>
      <c r="S90" s="1490"/>
      <c r="T90" s="1490"/>
      <c r="U90" s="1490"/>
      <c r="V90" s="1490"/>
      <c r="W90" s="1491"/>
      <c r="X90" s="112"/>
    </row>
    <row r="91" spans="2:24" ht="15.75" thickBot="1" x14ac:dyDescent="0.3">
      <c r="B91" s="1492" t="str">
        <f t="shared" ref="B91:B92" si="2">B41</f>
        <v>20 01 36</v>
      </c>
      <c r="C91" s="1493"/>
      <c r="D91" s="1494"/>
      <c r="E91" s="1492" t="str">
        <f>C41</f>
        <v>Zużyte urządzenia elektryczne i elektroniczne inne niż wymienione w 20 01 21, 20 01 23 i 20 01 35</v>
      </c>
      <c r="F91" s="1493"/>
      <c r="G91" s="1493"/>
      <c r="H91" s="1493"/>
      <c r="I91" s="1493"/>
      <c r="J91" s="1494"/>
      <c r="K91" s="1489">
        <f>E41</f>
        <v>3.4</v>
      </c>
      <c r="L91" s="1493"/>
      <c r="M91" s="1493"/>
      <c r="N91" s="1493"/>
      <c r="O91" s="1493"/>
      <c r="P91" s="1494"/>
      <c r="Q91" s="1489">
        <f t="shared" si="1"/>
        <v>3.4</v>
      </c>
      <c r="R91" s="1490"/>
      <c r="S91" s="1490"/>
      <c r="T91" s="1490"/>
      <c r="U91" s="1490"/>
      <c r="V91" s="1490"/>
      <c r="W91" s="1491"/>
      <c r="X91" s="112"/>
    </row>
    <row r="92" spans="2:24" ht="15.75" thickBot="1" x14ac:dyDescent="0.3">
      <c r="B92" s="1492" t="str">
        <f t="shared" si="2"/>
        <v>20 03 07</v>
      </c>
      <c r="C92" s="1493"/>
      <c r="D92" s="1494"/>
      <c r="E92" s="1492" t="str">
        <f>C42</f>
        <v>Odpady wielkogabarytowe</v>
      </c>
      <c r="F92" s="1493"/>
      <c r="G92" s="1493"/>
      <c r="H92" s="1493"/>
      <c r="I92" s="1493"/>
      <c r="J92" s="1494"/>
      <c r="K92" s="1489">
        <f>E42</f>
        <v>7</v>
      </c>
      <c r="L92" s="1493"/>
      <c r="M92" s="1493"/>
      <c r="N92" s="1493"/>
      <c r="O92" s="1493"/>
      <c r="P92" s="1494"/>
      <c r="Q92" s="1489">
        <f t="shared" si="1"/>
        <v>7</v>
      </c>
      <c r="R92" s="1490"/>
      <c r="S92" s="1490"/>
      <c r="T92" s="1490"/>
      <c r="U92" s="1490"/>
      <c r="V92" s="1490"/>
      <c r="W92" s="1491"/>
      <c r="X92" s="112"/>
    </row>
    <row r="93" spans="2:24" s="7" customFormat="1" ht="21.75" customHeight="1" thickBot="1" x14ac:dyDescent="0.3">
      <c r="B93" s="1483" t="str">
        <f>B39</f>
        <v>17 01 07</v>
      </c>
      <c r="C93" s="1484"/>
      <c r="D93" s="1485"/>
      <c r="E93" s="1483" t="str">
        <f>C39</f>
        <v xml:space="preserve"> Zmieszane odpady z betonu, gruzu ceglanego, odpadowych materiałów ceramicznych i elementów wyposażenia inne niż wymienione w 17 01 06</v>
      </c>
      <c r="F93" s="1484"/>
      <c r="G93" s="1484"/>
      <c r="H93" s="1484"/>
      <c r="I93" s="1484"/>
      <c r="J93" s="1485"/>
      <c r="K93" s="1486">
        <f>E39</f>
        <v>20</v>
      </c>
      <c r="L93" s="1484"/>
      <c r="M93" s="1484"/>
      <c r="N93" s="1484"/>
      <c r="O93" s="1484"/>
      <c r="P93" s="1485"/>
      <c r="Q93" s="1486">
        <v>20</v>
      </c>
      <c r="R93" s="1487"/>
      <c r="S93" s="1487"/>
      <c r="T93" s="1487"/>
      <c r="U93" s="1487"/>
      <c r="V93" s="1487"/>
      <c r="W93" s="1488"/>
      <c r="X93" s="274"/>
    </row>
    <row r="94" spans="2:24" ht="15.75" thickBot="1" x14ac:dyDescent="0.3">
      <c r="B94" s="1146" t="s">
        <v>7</v>
      </c>
      <c r="C94" s="1147"/>
      <c r="D94" s="1147"/>
      <c r="E94" s="1147"/>
      <c r="F94" s="1147"/>
      <c r="G94" s="1147"/>
      <c r="H94" s="1147"/>
      <c r="I94" s="1147"/>
      <c r="J94" s="1148"/>
      <c r="K94" s="942">
        <f>SUM(K88:P93)</f>
        <v>50.625</v>
      </c>
      <c r="L94" s="935"/>
      <c r="M94" s="935"/>
      <c r="N94" s="935"/>
      <c r="O94" s="935"/>
      <c r="P94" s="934"/>
      <c r="Q94" s="942">
        <f>SUM(Q88:W93)</f>
        <v>50.625</v>
      </c>
      <c r="R94" s="943"/>
      <c r="S94" s="943"/>
      <c r="T94" s="943"/>
      <c r="U94" s="943"/>
      <c r="V94" s="943"/>
      <c r="W94" s="944"/>
      <c r="X94" s="135"/>
    </row>
    <row r="95" spans="2:24" x14ac:dyDescent="0.25">
      <c r="B95" s="1080" t="s">
        <v>570</v>
      </c>
      <c r="C95" s="1081"/>
      <c r="D95" s="1081"/>
      <c r="E95" s="1081"/>
      <c r="F95" s="1081"/>
      <c r="G95" s="1081"/>
      <c r="H95" s="1081"/>
      <c r="I95" s="1081"/>
      <c r="J95" s="1081"/>
      <c r="K95" s="1081"/>
      <c r="L95" s="1081"/>
      <c r="M95" s="1081"/>
      <c r="N95" s="1081"/>
      <c r="O95" s="1081"/>
      <c r="P95" s="1081"/>
      <c r="Q95" s="1081"/>
      <c r="R95" s="1081"/>
      <c r="S95" s="1081"/>
      <c r="T95" s="1081"/>
      <c r="U95" s="1081"/>
      <c r="V95" s="1081"/>
      <c r="W95" s="1081"/>
      <c r="X95" s="1082"/>
    </row>
    <row r="96" spans="2:24" ht="15.75" thickBot="1" x14ac:dyDescent="0.3">
      <c r="B96" s="1177" t="s">
        <v>571</v>
      </c>
      <c r="C96" s="1178"/>
      <c r="D96" s="1178"/>
      <c r="E96" s="1178"/>
      <c r="F96" s="1178"/>
      <c r="G96" s="1178"/>
      <c r="H96" s="1178"/>
      <c r="I96" s="1178"/>
      <c r="J96" s="1178"/>
      <c r="K96" s="1178"/>
      <c r="L96" s="1178"/>
      <c r="M96" s="1178"/>
      <c r="N96" s="1178"/>
      <c r="O96" s="1178"/>
      <c r="P96" s="1178"/>
      <c r="Q96" s="1178"/>
      <c r="R96" s="1178"/>
      <c r="S96" s="1178"/>
      <c r="T96" s="1178"/>
      <c r="U96" s="1178"/>
      <c r="V96" s="1178"/>
      <c r="W96" s="1178"/>
      <c r="X96" s="1179"/>
    </row>
    <row r="97" spans="2:24" ht="18.75" x14ac:dyDescent="0.25">
      <c r="B97" s="1456"/>
      <c r="C97" s="1458"/>
      <c r="D97" s="1456"/>
      <c r="E97" s="1457"/>
      <c r="F97" s="1457"/>
      <c r="G97" s="1457"/>
      <c r="H97" s="1457"/>
      <c r="I97" s="1457"/>
      <c r="J97" s="1457"/>
      <c r="K97" s="1458"/>
      <c r="L97" s="1239"/>
      <c r="M97" s="1240"/>
      <c r="N97" s="1240"/>
      <c r="O97" s="1240"/>
      <c r="P97" s="1240"/>
      <c r="Q97" s="1241"/>
      <c r="R97" s="1152" t="s">
        <v>396</v>
      </c>
      <c r="S97" s="1451"/>
      <c r="T97" s="1451"/>
      <c r="U97" s="1451"/>
      <c r="V97" s="1451"/>
      <c r="W97" s="1451"/>
      <c r="X97" s="1153"/>
    </row>
    <row r="98" spans="2:24" x14ac:dyDescent="0.25">
      <c r="B98" s="1101" t="s">
        <v>534</v>
      </c>
      <c r="C98" s="1103"/>
      <c r="D98" s="1480" t="s">
        <v>535</v>
      </c>
      <c r="E98" s="1481"/>
      <c r="F98" s="1481"/>
      <c r="G98" s="1481"/>
      <c r="H98" s="1481"/>
      <c r="I98" s="1481"/>
      <c r="J98" s="1481"/>
      <c r="K98" s="1482"/>
      <c r="L98" s="1101" t="s">
        <v>566</v>
      </c>
      <c r="M98" s="1102"/>
      <c r="N98" s="1102"/>
      <c r="O98" s="1102"/>
      <c r="P98" s="1102"/>
      <c r="Q98" s="1103"/>
      <c r="R98" s="1089" t="s">
        <v>572</v>
      </c>
      <c r="S98" s="1090"/>
      <c r="T98" s="1090"/>
      <c r="U98" s="1090"/>
      <c r="V98" s="1090"/>
      <c r="W98" s="1090"/>
      <c r="X98" s="1091"/>
    </row>
    <row r="99" spans="2:24" ht="15.75" thickBot="1" x14ac:dyDescent="0.3">
      <c r="B99" s="1125"/>
      <c r="C99" s="1127"/>
      <c r="D99" s="1125"/>
      <c r="E99" s="1126"/>
      <c r="F99" s="1126"/>
      <c r="G99" s="1126"/>
      <c r="H99" s="1126"/>
      <c r="I99" s="1126"/>
      <c r="J99" s="1126"/>
      <c r="K99" s="1127"/>
      <c r="L99" s="1125"/>
      <c r="M99" s="1126"/>
      <c r="N99" s="1126"/>
      <c r="O99" s="1126"/>
      <c r="P99" s="1126"/>
      <c r="Q99" s="1127"/>
      <c r="R99" s="1092" t="s">
        <v>573</v>
      </c>
      <c r="S99" s="1093"/>
      <c r="T99" s="1093"/>
      <c r="U99" s="1093"/>
      <c r="V99" s="1093"/>
      <c r="W99" s="1093"/>
      <c r="X99" s="1094"/>
    </row>
    <row r="100" spans="2:24" ht="20.25" customHeight="1" thickBot="1" x14ac:dyDescent="0.3">
      <c r="B100" s="933" t="str">
        <f>B39</f>
        <v>17 01 07</v>
      </c>
      <c r="C100" s="934"/>
      <c r="D100" s="933" t="str">
        <f>C39</f>
        <v xml:space="preserve"> Zmieszane odpady z betonu, gruzu ceglanego, odpadowych materiałów ceramicznych i elementów wyposażenia inne niż wymienione w 17 01 06</v>
      </c>
      <c r="E100" s="935"/>
      <c r="F100" s="935"/>
      <c r="G100" s="935"/>
      <c r="H100" s="935"/>
      <c r="I100" s="935"/>
      <c r="J100" s="935"/>
      <c r="K100" s="934"/>
      <c r="L100" s="942">
        <f>E39</f>
        <v>20</v>
      </c>
      <c r="M100" s="935"/>
      <c r="N100" s="935"/>
      <c r="O100" s="935"/>
      <c r="P100" s="935"/>
      <c r="Q100" s="934"/>
      <c r="R100" s="942">
        <f>L100</f>
        <v>20</v>
      </c>
      <c r="S100" s="935"/>
      <c r="T100" s="935"/>
      <c r="U100" s="935"/>
      <c r="V100" s="935"/>
      <c r="W100" s="935"/>
      <c r="X100" s="934"/>
    </row>
    <row r="101" spans="2:24" ht="15.75" thickBot="1" x14ac:dyDescent="0.3">
      <c r="B101" s="933"/>
      <c r="C101" s="934"/>
      <c r="D101" s="933"/>
      <c r="E101" s="935"/>
      <c r="F101" s="935"/>
      <c r="G101" s="935"/>
      <c r="H101" s="935"/>
      <c r="I101" s="935"/>
      <c r="J101" s="935"/>
      <c r="K101" s="934"/>
      <c r="L101" s="933"/>
      <c r="M101" s="935"/>
      <c r="N101" s="935"/>
      <c r="O101" s="935"/>
      <c r="P101" s="935"/>
      <c r="Q101" s="934"/>
      <c r="R101" s="933"/>
      <c r="S101" s="935"/>
      <c r="T101" s="935"/>
      <c r="U101" s="935"/>
      <c r="V101" s="935"/>
      <c r="W101" s="935"/>
      <c r="X101" s="934"/>
    </row>
    <row r="102" spans="2:24" ht="15.75" thickBot="1" x14ac:dyDescent="0.3">
      <c r="B102" s="933"/>
      <c r="C102" s="934"/>
      <c r="D102" s="933"/>
      <c r="E102" s="935"/>
      <c r="F102" s="935"/>
      <c r="G102" s="935"/>
      <c r="H102" s="935"/>
      <c r="I102" s="935"/>
      <c r="J102" s="935"/>
      <c r="K102" s="934"/>
      <c r="L102" s="933"/>
      <c r="M102" s="935"/>
      <c r="N102" s="935"/>
      <c r="O102" s="935"/>
      <c r="P102" s="935"/>
      <c r="Q102" s="934"/>
      <c r="R102" s="933"/>
      <c r="S102" s="935"/>
      <c r="T102" s="935"/>
      <c r="U102" s="935"/>
      <c r="V102" s="935"/>
      <c r="W102" s="935"/>
      <c r="X102" s="934"/>
    </row>
    <row r="103" spans="2:24" ht="15.75" thickBot="1" x14ac:dyDescent="0.3">
      <c r="B103" s="1146" t="s">
        <v>7</v>
      </c>
      <c r="C103" s="1147"/>
      <c r="D103" s="1147"/>
      <c r="E103" s="1147"/>
      <c r="F103" s="1147"/>
      <c r="G103" s="1147"/>
      <c r="H103" s="1147"/>
      <c r="I103" s="1147"/>
      <c r="J103" s="1147"/>
      <c r="K103" s="1148"/>
      <c r="L103" s="942">
        <f>SUM(L100:Q102)</f>
        <v>20</v>
      </c>
      <c r="M103" s="935"/>
      <c r="N103" s="935"/>
      <c r="O103" s="935"/>
      <c r="P103" s="935"/>
      <c r="Q103" s="934"/>
      <c r="R103" s="942">
        <f>SUM(R100:X102)</f>
        <v>20</v>
      </c>
      <c r="S103" s="935"/>
      <c r="T103" s="935"/>
      <c r="U103" s="935"/>
      <c r="V103" s="935"/>
      <c r="W103" s="935"/>
      <c r="X103" s="934"/>
    </row>
    <row r="104" spans="2:24" ht="15.75" thickBot="1" x14ac:dyDescent="0.3">
      <c r="B104" s="1386" t="s">
        <v>574</v>
      </c>
      <c r="C104" s="1387"/>
      <c r="D104" s="1387"/>
      <c r="E104" s="1387"/>
      <c r="F104" s="1387"/>
      <c r="G104" s="1387"/>
      <c r="H104" s="1387"/>
      <c r="I104" s="1387"/>
      <c r="J104" s="1387"/>
      <c r="K104" s="1387"/>
      <c r="L104" s="1387"/>
      <c r="M104" s="1387"/>
      <c r="N104" s="1387"/>
      <c r="O104" s="1387"/>
      <c r="P104" s="1387"/>
      <c r="Q104" s="1387"/>
      <c r="R104" s="1387"/>
      <c r="S104" s="1387"/>
      <c r="T104" s="1387"/>
      <c r="U104" s="1387"/>
      <c r="V104" s="1387"/>
      <c r="W104" s="1387"/>
      <c r="X104" s="1430"/>
    </row>
    <row r="105" spans="2:24" ht="15.75" thickBot="1" x14ac:dyDescent="0.3">
      <c r="B105" s="1321" t="s">
        <v>11</v>
      </c>
      <c r="C105" s="1322"/>
      <c r="D105" s="1322"/>
      <c r="E105" s="1322"/>
      <c r="F105" s="1322"/>
      <c r="G105" s="1322"/>
      <c r="H105" s="1322"/>
      <c r="I105" s="1323"/>
      <c r="J105" s="1321" t="s">
        <v>12</v>
      </c>
      <c r="K105" s="1322"/>
      <c r="L105" s="1322"/>
      <c r="M105" s="1322"/>
      <c r="N105" s="1322"/>
      <c r="O105" s="1322"/>
      <c r="P105" s="1322"/>
      <c r="Q105" s="1322"/>
      <c r="R105" s="1322"/>
      <c r="S105" s="1322"/>
      <c r="T105" s="1322"/>
      <c r="U105" s="1322"/>
      <c r="V105" s="1322"/>
      <c r="W105" s="1322"/>
      <c r="X105" s="1323"/>
    </row>
    <row r="106" spans="2:24" ht="15.75" thickBot="1" x14ac:dyDescent="0.3">
      <c r="B106" s="1321" t="s">
        <v>575</v>
      </c>
      <c r="C106" s="1322"/>
      <c r="D106" s="1322"/>
      <c r="E106" s="1322"/>
      <c r="F106" s="1322"/>
      <c r="G106" s="1322"/>
      <c r="H106" s="1322"/>
      <c r="I106" s="1323"/>
      <c r="J106" s="1321" t="s">
        <v>576</v>
      </c>
      <c r="K106" s="1322"/>
      <c r="L106" s="1322"/>
      <c r="M106" s="1322"/>
      <c r="N106" s="1322"/>
      <c r="O106" s="1322"/>
      <c r="P106" s="1322"/>
      <c r="Q106" s="1322"/>
      <c r="R106" s="1322"/>
      <c r="S106" s="1322"/>
      <c r="T106" s="1322"/>
      <c r="U106" s="1322"/>
      <c r="V106" s="1322"/>
      <c r="W106" s="1322"/>
      <c r="X106" s="1323"/>
    </row>
    <row r="107" spans="2:24" ht="25.5" customHeight="1" thickBot="1" x14ac:dyDescent="0.3">
      <c r="B107" s="1321" t="s">
        <v>13</v>
      </c>
      <c r="C107" s="1322"/>
      <c r="D107" s="1322"/>
      <c r="E107" s="1322"/>
      <c r="F107" s="1322"/>
      <c r="G107" s="1322"/>
      <c r="H107" s="1322"/>
      <c r="I107" s="1323"/>
      <c r="J107" s="1324" t="s">
        <v>577</v>
      </c>
      <c r="K107" s="1325"/>
      <c r="L107" s="1325"/>
      <c r="M107" s="1325"/>
      <c r="N107" s="1325"/>
      <c r="O107" s="1325"/>
      <c r="P107" s="1325"/>
      <c r="Q107" s="1325"/>
      <c r="R107" s="1325"/>
      <c r="S107" s="1325"/>
      <c r="T107" s="1325"/>
      <c r="U107" s="1325"/>
      <c r="V107" s="1325"/>
      <c r="W107" s="1325"/>
      <c r="X107" s="1326"/>
    </row>
  </sheetData>
  <mergeCells count="325">
    <mergeCell ref="F42:H42"/>
    <mergeCell ref="I39:J39"/>
    <mergeCell ref="I40:J40"/>
    <mergeCell ref="I41:J41"/>
    <mergeCell ref="I42:J42"/>
    <mergeCell ref="E91:J91"/>
    <mergeCell ref="K91:P91"/>
    <mergeCell ref="Q91:W91"/>
    <mergeCell ref="B92:D92"/>
    <mergeCell ref="E92:J92"/>
    <mergeCell ref="K92:P92"/>
    <mergeCell ref="Q92:W92"/>
    <mergeCell ref="B90:D90"/>
    <mergeCell ref="E90:J90"/>
    <mergeCell ref="K90:P90"/>
    <mergeCell ref="B89:D89"/>
    <mergeCell ref="E89:J89"/>
    <mergeCell ref="K89:P89"/>
    <mergeCell ref="Q89:W89"/>
    <mergeCell ref="B82:D82"/>
    <mergeCell ref="E82:N82"/>
    <mergeCell ref="O82:T82"/>
    <mergeCell ref="U82:W82"/>
    <mergeCell ref="B83:N83"/>
    <mergeCell ref="B30:G30"/>
    <mergeCell ref="H29:K30"/>
    <mergeCell ref="I37:J37"/>
    <mergeCell ref="I38:J38"/>
    <mergeCell ref="F39:H39"/>
    <mergeCell ref="F40:H40"/>
    <mergeCell ref="F41:H41"/>
    <mergeCell ref="B31:G31"/>
    <mergeCell ref="H31:K31"/>
    <mergeCell ref="E20:G20"/>
    <mergeCell ref="E21:G21"/>
    <mergeCell ref="C39:D39"/>
    <mergeCell ref="C40:D40"/>
    <mergeCell ref="C41:D41"/>
    <mergeCell ref="C42:D42"/>
    <mergeCell ref="F37:H37"/>
    <mergeCell ref="F38:H38"/>
    <mergeCell ref="B22:D22"/>
    <mergeCell ref="H22:K22"/>
    <mergeCell ref="C37:D37"/>
    <mergeCell ref="C38:D38"/>
    <mergeCell ref="B32:K32"/>
    <mergeCell ref="B33:K33"/>
    <mergeCell ref="C34:D34"/>
    <mergeCell ref="C35:D35"/>
    <mergeCell ref="C36:D36"/>
    <mergeCell ref="F34:H36"/>
    <mergeCell ref="I34:J34"/>
    <mergeCell ref="I35:J35"/>
    <mergeCell ref="I36:J36"/>
    <mergeCell ref="B28:G28"/>
    <mergeCell ref="H28:K28"/>
    <mergeCell ref="B29:G29"/>
    <mergeCell ref="B106:I106"/>
    <mergeCell ref="J106:X106"/>
    <mergeCell ref="B107:I107"/>
    <mergeCell ref="J107:X107"/>
    <mergeCell ref="B18:D18"/>
    <mergeCell ref="B19:D19"/>
    <mergeCell ref="B20:D20"/>
    <mergeCell ref="B21:D21"/>
    <mergeCell ref="B23:D23"/>
    <mergeCell ref="E18:G18"/>
    <mergeCell ref="B103:K103"/>
    <mergeCell ref="L103:Q103"/>
    <mergeCell ref="R103:X103"/>
    <mergeCell ref="B104:X104"/>
    <mergeCell ref="B105:I105"/>
    <mergeCell ref="J105:X105"/>
    <mergeCell ref="B101:C101"/>
    <mergeCell ref="D101:K101"/>
    <mergeCell ref="L101:Q101"/>
    <mergeCell ref="R101:X101"/>
    <mergeCell ref="B102:C102"/>
    <mergeCell ref="D102:K102"/>
    <mergeCell ref="L102:Q102"/>
    <mergeCell ref="H19:K19"/>
    <mergeCell ref="R102:X102"/>
    <mergeCell ref="R98:X98"/>
    <mergeCell ref="R99:X99"/>
    <mergeCell ref="B100:C100"/>
    <mergeCell ref="D100:K100"/>
    <mergeCell ref="L100:Q100"/>
    <mergeCell ref="R100:X100"/>
    <mergeCell ref="B98:C98"/>
    <mergeCell ref="B99:C99"/>
    <mergeCell ref="D97:K97"/>
    <mergeCell ref="D98:K98"/>
    <mergeCell ref="D99:K99"/>
    <mergeCell ref="L97:Q97"/>
    <mergeCell ref="L98:Q98"/>
    <mergeCell ref="L99:Q99"/>
    <mergeCell ref="B94:J94"/>
    <mergeCell ref="K94:P94"/>
    <mergeCell ref="Q94:W94"/>
    <mergeCell ref="B95:X95"/>
    <mergeCell ref="B96:X96"/>
    <mergeCell ref="B97:C97"/>
    <mergeCell ref="R97:X97"/>
    <mergeCell ref="B93:D93"/>
    <mergeCell ref="E93:J93"/>
    <mergeCell ref="K93:P93"/>
    <mergeCell ref="Q93:W93"/>
    <mergeCell ref="Q90:W90"/>
    <mergeCell ref="B91:D91"/>
    <mergeCell ref="Q85:W85"/>
    <mergeCell ref="Q86:W86"/>
    <mergeCell ref="Q87:W87"/>
    <mergeCell ref="X85:X87"/>
    <mergeCell ref="B88:D88"/>
    <mergeCell ref="E88:J88"/>
    <mergeCell ref="K88:P88"/>
    <mergeCell ref="Q88:W88"/>
    <mergeCell ref="B84:W84"/>
    <mergeCell ref="B85:D85"/>
    <mergeCell ref="B86:D86"/>
    <mergeCell ref="B87:D87"/>
    <mergeCell ref="E85:J85"/>
    <mergeCell ref="E86:J86"/>
    <mergeCell ref="E87:J87"/>
    <mergeCell ref="K85:P85"/>
    <mergeCell ref="K86:P86"/>
    <mergeCell ref="K87:P87"/>
    <mergeCell ref="O83:T83"/>
    <mergeCell ref="U83:W83"/>
    <mergeCell ref="B80:D80"/>
    <mergeCell ref="E80:N80"/>
    <mergeCell ref="O80:T80"/>
    <mergeCell ref="U80:W80"/>
    <mergeCell ref="B81:D81"/>
    <mergeCell ref="E81:N81"/>
    <mergeCell ref="O81:T81"/>
    <mergeCell ref="U81:W81"/>
    <mergeCell ref="B75:W75"/>
    <mergeCell ref="B76:W76"/>
    <mergeCell ref="B77:W77"/>
    <mergeCell ref="X76:X77"/>
    <mergeCell ref="B78:D79"/>
    <mergeCell ref="E78:N79"/>
    <mergeCell ref="O78:T79"/>
    <mergeCell ref="U78:W78"/>
    <mergeCell ref="U79:W79"/>
    <mergeCell ref="X78:X79"/>
    <mergeCell ref="V73:W73"/>
    <mergeCell ref="B74:E74"/>
    <mergeCell ref="F74:H74"/>
    <mergeCell ref="I74:L74"/>
    <mergeCell ref="M74:O74"/>
    <mergeCell ref="P74:R74"/>
    <mergeCell ref="S74:U74"/>
    <mergeCell ref="V74:W74"/>
    <mergeCell ref="B73:E73"/>
    <mergeCell ref="F73:H73"/>
    <mergeCell ref="I73:L73"/>
    <mergeCell ref="M73:O73"/>
    <mergeCell ref="P73:R73"/>
    <mergeCell ref="S73:U73"/>
    <mergeCell ref="V71:W71"/>
    <mergeCell ref="B72:E72"/>
    <mergeCell ref="F72:H72"/>
    <mergeCell ref="I72:L72"/>
    <mergeCell ref="M72:O72"/>
    <mergeCell ref="P72:R72"/>
    <mergeCell ref="S72:U72"/>
    <mergeCell ref="V72:W72"/>
    <mergeCell ref="B71:E71"/>
    <mergeCell ref="F71:H71"/>
    <mergeCell ref="I71:L71"/>
    <mergeCell ref="M71:O71"/>
    <mergeCell ref="P71:R71"/>
    <mergeCell ref="S71:U71"/>
    <mergeCell ref="X66:X67"/>
    <mergeCell ref="I68:L68"/>
    <mergeCell ref="I69:L69"/>
    <mergeCell ref="I70:L70"/>
    <mergeCell ref="M68:O68"/>
    <mergeCell ref="M69:O69"/>
    <mergeCell ref="M70:O70"/>
    <mergeCell ref="P68:R70"/>
    <mergeCell ref="X68:X70"/>
    <mergeCell ref="I66:R66"/>
    <mergeCell ref="I67:R67"/>
    <mergeCell ref="S66:U66"/>
    <mergeCell ref="S67:U67"/>
    <mergeCell ref="S68:U68"/>
    <mergeCell ref="S69:U69"/>
    <mergeCell ref="V66:W66"/>
    <mergeCell ref="V67:W67"/>
    <mergeCell ref="V68:W68"/>
    <mergeCell ref="V69:W69"/>
    <mergeCell ref="V70:W70"/>
    <mergeCell ref="X63:X65"/>
    <mergeCell ref="I63:U63"/>
    <mergeCell ref="I64:U64"/>
    <mergeCell ref="I65:U65"/>
    <mergeCell ref="V63:W63"/>
    <mergeCell ref="V64:W64"/>
    <mergeCell ref="V65:W65"/>
    <mergeCell ref="B69:E69"/>
    <mergeCell ref="B70:E70"/>
    <mergeCell ref="F63:H63"/>
    <mergeCell ref="F64:H64"/>
    <mergeCell ref="F65:H65"/>
    <mergeCell ref="F66:H66"/>
    <mergeCell ref="F67:H67"/>
    <mergeCell ref="F68:H68"/>
    <mergeCell ref="F69:H69"/>
    <mergeCell ref="F70:H70"/>
    <mergeCell ref="B63:E63"/>
    <mergeCell ref="B64:E64"/>
    <mergeCell ref="B65:E65"/>
    <mergeCell ref="B66:E66"/>
    <mergeCell ref="B67:E67"/>
    <mergeCell ref="B68:E68"/>
    <mergeCell ref="S70:U70"/>
    <mergeCell ref="B60:F60"/>
    <mergeCell ref="G60:S60"/>
    <mergeCell ref="T60:W60"/>
    <mergeCell ref="B61:S61"/>
    <mergeCell ref="T61:W61"/>
    <mergeCell ref="B62:W62"/>
    <mergeCell ref="X56:X57"/>
    <mergeCell ref="B58:F58"/>
    <mergeCell ref="G58:S58"/>
    <mergeCell ref="T58:W58"/>
    <mergeCell ref="B59:F59"/>
    <mergeCell ref="G59:S59"/>
    <mergeCell ref="T59:W59"/>
    <mergeCell ref="B55:W55"/>
    <mergeCell ref="B56:F56"/>
    <mergeCell ref="B57:F57"/>
    <mergeCell ref="G56:S56"/>
    <mergeCell ref="G57:S57"/>
    <mergeCell ref="T56:W56"/>
    <mergeCell ref="T57:W57"/>
    <mergeCell ref="C53:G53"/>
    <mergeCell ref="H53:M53"/>
    <mergeCell ref="N53:S53"/>
    <mergeCell ref="T53:V53"/>
    <mergeCell ref="B54:G54"/>
    <mergeCell ref="H54:M54"/>
    <mergeCell ref="N54:W54"/>
    <mergeCell ref="X48:X50"/>
    <mergeCell ref="C51:G51"/>
    <mergeCell ref="H51:M51"/>
    <mergeCell ref="N51:S51"/>
    <mergeCell ref="T51:V51"/>
    <mergeCell ref="C52:G52"/>
    <mergeCell ref="H52:M52"/>
    <mergeCell ref="N52:S52"/>
    <mergeCell ref="T52:V52"/>
    <mergeCell ref="N48:S48"/>
    <mergeCell ref="N49:S49"/>
    <mergeCell ref="N50:S50"/>
    <mergeCell ref="T48:V48"/>
    <mergeCell ref="T49:V49"/>
    <mergeCell ref="T50:V50"/>
    <mergeCell ref="C48:G48"/>
    <mergeCell ref="C49:G49"/>
    <mergeCell ref="C50:G50"/>
    <mergeCell ref="H48:M48"/>
    <mergeCell ref="H49:M49"/>
    <mergeCell ref="H50:M50"/>
    <mergeCell ref="C45:D45"/>
    <mergeCell ref="F45:H45"/>
    <mergeCell ref="I45:J45"/>
    <mergeCell ref="B46:D46"/>
    <mergeCell ref="F46:K46"/>
    <mergeCell ref="B47:W47"/>
    <mergeCell ref="C43:D43"/>
    <mergeCell ref="F43:H43"/>
    <mergeCell ref="I43:J43"/>
    <mergeCell ref="C44:D44"/>
    <mergeCell ref="F44:H44"/>
    <mergeCell ref="I44:J44"/>
    <mergeCell ref="B26:D26"/>
    <mergeCell ref="E26:G26"/>
    <mergeCell ref="H26:K26"/>
    <mergeCell ref="B27:D27"/>
    <mergeCell ref="E27:G27"/>
    <mergeCell ref="H27:K27"/>
    <mergeCell ref="B15:K15"/>
    <mergeCell ref="B16:D17"/>
    <mergeCell ref="E16:G17"/>
    <mergeCell ref="H16:K16"/>
    <mergeCell ref="H17:K17"/>
    <mergeCell ref="B25:D25"/>
    <mergeCell ref="E25:G25"/>
    <mergeCell ref="H25:K25"/>
    <mergeCell ref="E19:G19"/>
    <mergeCell ref="H18:K18"/>
    <mergeCell ref="H20:K20"/>
    <mergeCell ref="H21:K21"/>
    <mergeCell ref="H23:K23"/>
    <mergeCell ref="H24:K24"/>
    <mergeCell ref="E22:G22"/>
    <mergeCell ref="B24:D24"/>
    <mergeCell ref="E23:G23"/>
    <mergeCell ref="E24:G24"/>
    <mergeCell ref="B14:C14"/>
    <mergeCell ref="D14:F14"/>
    <mergeCell ref="G14:I14"/>
    <mergeCell ref="J14:K14"/>
    <mergeCell ref="B7:K7"/>
    <mergeCell ref="B8:K8"/>
    <mergeCell ref="B9:K9"/>
    <mergeCell ref="B10:F10"/>
    <mergeCell ref="G10:K10"/>
    <mergeCell ref="B11:C11"/>
    <mergeCell ref="D11:F11"/>
    <mergeCell ref="G11:I11"/>
    <mergeCell ref="J11:K11"/>
    <mergeCell ref="B2:F2"/>
    <mergeCell ref="B3:F3"/>
    <mergeCell ref="B4:F4"/>
    <mergeCell ref="G2:K4"/>
    <mergeCell ref="B5:K5"/>
    <mergeCell ref="B6:K6"/>
    <mergeCell ref="B12:K12"/>
    <mergeCell ref="B13:F13"/>
    <mergeCell ref="G13:K1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48"/>
  <sheetViews>
    <sheetView topLeftCell="A10" zoomScale="80" zoomScaleNormal="80" workbookViewId="0">
      <selection activeCell="B3" sqref="B3:N3"/>
    </sheetView>
  </sheetViews>
  <sheetFormatPr defaultRowHeight="15" x14ac:dyDescent="0.25"/>
  <sheetData>
    <row r="1" spans="2:18" ht="15.75" thickBot="1" x14ac:dyDescent="0.3"/>
    <row r="2" spans="2:18" ht="24" customHeight="1" x14ac:dyDescent="0.25">
      <c r="B2" s="1539" t="s">
        <v>581</v>
      </c>
      <c r="C2" s="1540"/>
      <c r="D2" s="1540"/>
      <c r="E2" s="1540"/>
      <c r="F2" s="1540"/>
      <c r="G2" s="1540"/>
      <c r="H2" s="1540"/>
      <c r="I2" s="1540"/>
      <c r="J2" s="1540"/>
      <c r="K2" s="1540"/>
      <c r="L2" s="1540"/>
      <c r="M2" s="1540"/>
      <c r="N2" s="1541"/>
      <c r="O2" s="1366" t="s">
        <v>528</v>
      </c>
      <c r="P2" s="1367"/>
      <c r="Q2" s="1367"/>
      <c r="R2" s="1368"/>
    </row>
    <row r="3" spans="2:18" ht="15.75" thickBot="1" x14ac:dyDescent="0.3">
      <c r="B3" s="1363" t="s">
        <v>650</v>
      </c>
      <c r="C3" s="1364"/>
      <c r="D3" s="1364"/>
      <c r="E3" s="1364"/>
      <c r="F3" s="1364"/>
      <c r="G3" s="1364"/>
      <c r="H3" s="1364"/>
      <c r="I3" s="1364"/>
      <c r="J3" s="1364"/>
      <c r="K3" s="1364"/>
      <c r="L3" s="1364"/>
      <c r="M3" s="1364"/>
      <c r="N3" s="1365"/>
      <c r="O3" s="1372"/>
      <c r="P3" s="1373"/>
      <c r="Q3" s="1373"/>
      <c r="R3" s="1374"/>
    </row>
    <row r="4" spans="2:18" ht="15.75" thickBot="1" x14ac:dyDescent="0.3">
      <c r="B4" s="1312" t="s">
        <v>582</v>
      </c>
      <c r="C4" s="1313"/>
      <c r="D4" s="1313"/>
      <c r="E4" s="1313"/>
      <c r="F4" s="1313"/>
      <c r="G4" s="1313"/>
      <c r="H4" s="1313"/>
      <c r="I4" s="1313"/>
      <c r="J4" s="1313"/>
      <c r="K4" s="1313"/>
      <c r="L4" s="1313"/>
      <c r="M4" s="1313"/>
      <c r="N4" s="1313"/>
      <c r="O4" s="1313"/>
      <c r="P4" s="1313"/>
      <c r="Q4" s="1313"/>
      <c r="R4" s="1314"/>
    </row>
    <row r="5" spans="2:18" ht="15.75" thickBot="1" x14ac:dyDescent="0.3">
      <c r="B5" s="1321" t="s">
        <v>228</v>
      </c>
      <c r="C5" s="1322"/>
      <c r="D5" s="1322"/>
      <c r="E5" s="1322"/>
      <c r="F5" s="1322"/>
      <c r="G5" s="1322"/>
      <c r="H5" s="1322"/>
      <c r="I5" s="1322"/>
      <c r="J5" s="1322"/>
      <c r="K5" s="1322"/>
      <c r="L5" s="1322"/>
      <c r="M5" s="1322"/>
      <c r="N5" s="1322"/>
      <c r="O5" s="1322"/>
      <c r="P5" s="1322"/>
      <c r="Q5" s="1322"/>
      <c r="R5" s="1323"/>
    </row>
    <row r="6" spans="2:18" ht="15.75" thickBot="1" x14ac:dyDescent="0.3">
      <c r="B6" s="1321" t="s">
        <v>530</v>
      </c>
      <c r="C6" s="1322"/>
      <c r="D6" s="1322"/>
      <c r="E6" s="1322"/>
      <c r="F6" s="1322"/>
      <c r="G6" s="1322"/>
      <c r="H6" s="1322"/>
      <c r="I6" s="1322"/>
      <c r="J6" s="1322"/>
      <c r="K6" s="1322"/>
      <c r="L6" s="1322"/>
      <c r="M6" s="1322"/>
      <c r="N6" s="1322"/>
      <c r="O6" s="1322"/>
      <c r="P6" s="1322"/>
      <c r="Q6" s="1322"/>
      <c r="R6" s="1323"/>
    </row>
    <row r="7" spans="2:18" ht="15.75" thickBot="1" x14ac:dyDescent="0.3">
      <c r="B7" s="1321" t="s">
        <v>531</v>
      </c>
      <c r="C7" s="1322"/>
      <c r="D7" s="1322"/>
      <c r="E7" s="1322"/>
      <c r="F7" s="1322"/>
      <c r="G7" s="1322"/>
      <c r="H7" s="1322"/>
      <c r="I7" s="1322"/>
      <c r="J7" s="1322"/>
      <c r="K7" s="1322"/>
      <c r="L7" s="1322"/>
      <c r="M7" s="1322"/>
      <c r="N7" s="1322"/>
      <c r="O7" s="1322"/>
      <c r="P7" s="1322"/>
      <c r="Q7" s="1322"/>
      <c r="R7" s="1323"/>
    </row>
    <row r="8" spans="2:18" ht="15.75" thickBot="1" x14ac:dyDescent="0.3">
      <c r="B8" s="1083" t="s">
        <v>229</v>
      </c>
      <c r="C8" s="1084"/>
      <c r="D8" s="1084"/>
      <c r="E8" s="1084"/>
      <c r="F8" s="1084"/>
      <c r="G8" s="1084"/>
      <c r="H8" s="1084"/>
      <c r="I8" s="1084"/>
      <c r="J8" s="1084"/>
      <c r="K8" s="1084"/>
      <c r="L8" s="1084"/>
      <c r="M8" s="1084"/>
      <c r="N8" s="1084"/>
      <c r="O8" s="1084"/>
      <c r="P8" s="1084"/>
      <c r="Q8" s="1084"/>
      <c r="R8" s="1085"/>
    </row>
    <row r="9" spans="2:18" ht="15.75" thickBot="1" x14ac:dyDescent="0.3">
      <c r="B9" s="1321" t="s">
        <v>1</v>
      </c>
      <c r="C9" s="1322"/>
      <c r="D9" s="1322"/>
      <c r="E9" s="1322"/>
      <c r="F9" s="1322"/>
      <c r="G9" s="1322"/>
      <c r="H9" s="1322"/>
      <c r="I9" s="1322"/>
      <c r="J9" s="1322"/>
      <c r="K9" s="1323"/>
      <c r="L9" s="1321" t="s">
        <v>2</v>
      </c>
      <c r="M9" s="1322"/>
      <c r="N9" s="1322"/>
      <c r="O9" s="1322"/>
      <c r="P9" s="1322"/>
      <c r="Q9" s="1322"/>
      <c r="R9" s="1323"/>
    </row>
    <row r="10" spans="2:18" ht="15.75" thickBot="1" x14ac:dyDescent="0.3">
      <c r="B10" s="1321" t="s">
        <v>3</v>
      </c>
      <c r="C10" s="1322"/>
      <c r="D10" s="1322"/>
      <c r="E10" s="1322"/>
      <c r="F10" s="1322"/>
      <c r="G10" s="1323"/>
      <c r="H10" s="1321" t="s">
        <v>4</v>
      </c>
      <c r="I10" s="1322"/>
      <c r="J10" s="1322"/>
      <c r="K10" s="1323"/>
      <c r="L10" s="1321" t="s">
        <v>5</v>
      </c>
      <c r="M10" s="1322"/>
      <c r="N10" s="1322"/>
      <c r="O10" s="1322"/>
      <c r="P10" s="1323"/>
      <c r="Q10" s="1321" t="s">
        <v>6</v>
      </c>
      <c r="R10" s="1323"/>
    </row>
    <row r="11" spans="2:18" ht="15.75" thickBot="1" x14ac:dyDescent="0.3">
      <c r="B11" s="1083" t="s">
        <v>583</v>
      </c>
      <c r="C11" s="1084"/>
      <c r="D11" s="1084"/>
      <c r="E11" s="1084"/>
      <c r="F11" s="1084"/>
      <c r="G11" s="1084"/>
      <c r="H11" s="1084"/>
      <c r="I11" s="1084"/>
      <c r="J11" s="1084"/>
      <c r="K11" s="1084"/>
      <c r="L11" s="1084"/>
      <c r="M11" s="1084"/>
      <c r="N11" s="1084"/>
      <c r="O11" s="1084"/>
      <c r="P11" s="1084"/>
      <c r="Q11" s="1084"/>
      <c r="R11" s="1085"/>
    </row>
    <row r="12" spans="2:18" ht="15.75" thickBot="1" x14ac:dyDescent="0.3">
      <c r="B12" s="1321" t="s">
        <v>1</v>
      </c>
      <c r="C12" s="1322"/>
      <c r="D12" s="1322"/>
      <c r="E12" s="1322"/>
      <c r="F12" s="1322"/>
      <c r="G12" s="1322"/>
      <c r="H12" s="1322"/>
      <c r="I12" s="1322"/>
      <c r="J12" s="1322"/>
      <c r="K12" s="1323"/>
      <c r="L12" s="1321" t="s">
        <v>2</v>
      </c>
      <c r="M12" s="1322"/>
      <c r="N12" s="1322"/>
      <c r="O12" s="1322"/>
      <c r="P12" s="1322"/>
      <c r="Q12" s="1322"/>
      <c r="R12" s="1323"/>
    </row>
    <row r="13" spans="2:18" ht="15.75" thickBot="1" x14ac:dyDescent="0.3">
      <c r="B13" s="1321" t="s">
        <v>3</v>
      </c>
      <c r="C13" s="1322"/>
      <c r="D13" s="1322"/>
      <c r="E13" s="1322"/>
      <c r="F13" s="1322"/>
      <c r="G13" s="1323"/>
      <c r="H13" s="1321" t="s">
        <v>4</v>
      </c>
      <c r="I13" s="1322"/>
      <c r="J13" s="1322"/>
      <c r="K13" s="1323"/>
      <c r="L13" s="1321" t="s">
        <v>5</v>
      </c>
      <c r="M13" s="1322"/>
      <c r="N13" s="1322"/>
      <c r="O13" s="1322"/>
      <c r="P13" s="1323"/>
      <c r="Q13" s="1321" t="s">
        <v>6</v>
      </c>
      <c r="R13" s="1323"/>
    </row>
    <row r="14" spans="2:18" ht="48.75" customHeight="1" thickBot="1" x14ac:dyDescent="0.3">
      <c r="B14" s="1312" t="s">
        <v>584</v>
      </c>
      <c r="C14" s="1313"/>
      <c r="D14" s="1313"/>
      <c r="E14" s="1313"/>
      <c r="F14" s="1313"/>
      <c r="G14" s="1313"/>
      <c r="H14" s="1313"/>
      <c r="I14" s="1313"/>
      <c r="J14" s="1313"/>
      <c r="K14" s="1313"/>
      <c r="L14" s="1313"/>
      <c r="M14" s="1313"/>
      <c r="N14" s="1313"/>
      <c r="O14" s="1313"/>
      <c r="P14" s="1313"/>
      <c r="Q14" s="1313"/>
      <c r="R14" s="1314"/>
    </row>
    <row r="15" spans="2:18" x14ac:dyDescent="0.25">
      <c r="B15" s="1388" t="s">
        <v>585</v>
      </c>
      <c r="C15" s="1389"/>
      <c r="D15" s="1389"/>
      <c r="E15" s="1389"/>
      <c r="F15" s="1389"/>
      <c r="G15" s="1390"/>
      <c r="H15" s="1392" t="s">
        <v>586</v>
      </c>
      <c r="I15" s="1393"/>
      <c r="J15" s="1393"/>
      <c r="K15" s="1393"/>
      <c r="L15" s="1393"/>
      <c r="M15" s="1394"/>
      <c r="N15" s="1086" t="s">
        <v>536</v>
      </c>
      <c r="O15" s="1087"/>
      <c r="P15" s="1087"/>
      <c r="Q15" s="1087"/>
      <c r="R15" s="1088"/>
    </row>
    <row r="16" spans="2:18" ht="15.75" thickBot="1" x14ac:dyDescent="0.3">
      <c r="B16" s="1271"/>
      <c r="C16" s="1391"/>
      <c r="D16" s="1391"/>
      <c r="E16" s="1391"/>
      <c r="F16" s="1391"/>
      <c r="G16" s="1272"/>
      <c r="H16" s="1395"/>
      <c r="I16" s="1396"/>
      <c r="J16" s="1396"/>
      <c r="K16" s="1396"/>
      <c r="L16" s="1396"/>
      <c r="M16" s="1397"/>
      <c r="N16" s="1092" t="s">
        <v>587</v>
      </c>
      <c r="O16" s="1093"/>
      <c r="P16" s="1093"/>
      <c r="Q16" s="1093"/>
      <c r="R16" s="1094"/>
    </row>
    <row r="17" spans="2:18" ht="15.75" thickBot="1" x14ac:dyDescent="0.3">
      <c r="B17" s="933"/>
      <c r="C17" s="935"/>
      <c r="D17" s="935"/>
      <c r="E17" s="935"/>
      <c r="F17" s="935"/>
      <c r="G17" s="934"/>
      <c r="H17" s="933"/>
      <c r="I17" s="935"/>
      <c r="J17" s="935"/>
      <c r="K17" s="935"/>
      <c r="L17" s="935"/>
      <c r="M17" s="934"/>
      <c r="N17" s="933"/>
      <c r="O17" s="935"/>
      <c r="P17" s="935"/>
      <c r="Q17" s="935"/>
      <c r="R17" s="934"/>
    </row>
    <row r="18" spans="2:18" ht="15.75" thickBot="1" x14ac:dyDescent="0.3">
      <c r="B18" s="933"/>
      <c r="C18" s="935"/>
      <c r="D18" s="935"/>
      <c r="E18" s="935"/>
      <c r="F18" s="935"/>
      <c r="G18" s="934"/>
      <c r="H18" s="933"/>
      <c r="I18" s="935"/>
      <c r="J18" s="935"/>
      <c r="K18" s="935"/>
      <c r="L18" s="935"/>
      <c r="M18" s="934"/>
      <c r="N18" s="933"/>
      <c r="O18" s="935"/>
      <c r="P18" s="935"/>
      <c r="Q18" s="935"/>
      <c r="R18" s="934"/>
    </row>
    <row r="19" spans="2:18" ht="15.75" thickBot="1" x14ac:dyDescent="0.3">
      <c r="B19" s="933"/>
      <c r="C19" s="935"/>
      <c r="D19" s="935"/>
      <c r="E19" s="935"/>
      <c r="F19" s="935"/>
      <c r="G19" s="934"/>
      <c r="H19" s="933"/>
      <c r="I19" s="935"/>
      <c r="J19" s="935"/>
      <c r="K19" s="935"/>
      <c r="L19" s="935"/>
      <c r="M19" s="934"/>
      <c r="N19" s="933"/>
      <c r="O19" s="935"/>
      <c r="P19" s="935"/>
      <c r="Q19" s="935"/>
      <c r="R19" s="934"/>
    </row>
    <row r="20" spans="2:18" ht="15.75" thickBot="1" x14ac:dyDescent="0.3">
      <c r="B20" s="1146" t="s">
        <v>7</v>
      </c>
      <c r="C20" s="1147"/>
      <c r="D20" s="1147"/>
      <c r="E20" s="1147"/>
      <c r="F20" s="1147"/>
      <c r="G20" s="1147"/>
      <c r="H20" s="1147"/>
      <c r="I20" s="1147"/>
      <c r="J20" s="1147"/>
      <c r="K20" s="1147"/>
      <c r="L20" s="1147"/>
      <c r="M20" s="1148"/>
      <c r="N20" s="933"/>
      <c r="O20" s="935"/>
      <c r="P20" s="935"/>
      <c r="Q20" s="935"/>
      <c r="R20" s="934"/>
    </row>
    <row r="21" spans="2:18" x14ac:dyDescent="0.25">
      <c r="B21" s="1542" t="s">
        <v>588</v>
      </c>
      <c r="C21" s="1543"/>
      <c r="D21" s="1543"/>
      <c r="E21" s="1543"/>
      <c r="F21" s="1543"/>
      <c r="G21" s="1543"/>
      <c r="H21" s="1543"/>
      <c r="I21" s="1543"/>
      <c r="J21" s="1543"/>
      <c r="K21" s="1543"/>
      <c r="L21" s="1543"/>
      <c r="M21" s="1543"/>
      <c r="N21" s="1543"/>
      <c r="O21" s="1543"/>
      <c r="P21" s="1543"/>
      <c r="Q21" s="1543"/>
      <c r="R21" s="1544"/>
    </row>
    <row r="22" spans="2:18" ht="15.75" thickBot="1" x14ac:dyDescent="0.3">
      <c r="B22" s="1545" t="s">
        <v>589</v>
      </c>
      <c r="C22" s="1546"/>
      <c r="D22" s="1546"/>
      <c r="E22" s="1546"/>
      <c r="F22" s="1546"/>
      <c r="G22" s="1546"/>
      <c r="H22" s="1546"/>
      <c r="I22" s="1546"/>
      <c r="J22" s="1546"/>
      <c r="K22" s="1546"/>
      <c r="L22" s="1546"/>
      <c r="M22" s="1546"/>
      <c r="N22" s="1546"/>
      <c r="O22" s="1546"/>
      <c r="P22" s="1546"/>
      <c r="Q22" s="1546"/>
      <c r="R22" s="1547"/>
    </row>
    <row r="23" spans="2:18" ht="24" customHeight="1" x14ac:dyDescent="0.25">
      <c r="B23" s="113"/>
      <c r="C23" s="1456"/>
      <c r="D23" s="1457"/>
      <c r="E23" s="1457"/>
      <c r="F23" s="1458"/>
      <c r="G23" s="1086" t="s">
        <v>590</v>
      </c>
      <c r="H23" s="1087"/>
      <c r="I23" s="1088"/>
      <c r="J23" s="1086" t="s">
        <v>544</v>
      </c>
      <c r="K23" s="1087"/>
      <c r="L23" s="1087"/>
      <c r="M23" s="1088"/>
      <c r="N23" s="1086" t="s">
        <v>591</v>
      </c>
      <c r="O23" s="1087"/>
      <c r="P23" s="1087"/>
      <c r="Q23" s="1088"/>
      <c r="R23" s="117"/>
    </row>
    <row r="24" spans="2:18" ht="39.75" thickBot="1" x14ac:dyDescent="0.3">
      <c r="B24" s="136" t="s">
        <v>585</v>
      </c>
      <c r="C24" s="1548" t="s">
        <v>586</v>
      </c>
      <c r="D24" s="1549"/>
      <c r="E24" s="1549"/>
      <c r="F24" s="1550"/>
      <c r="G24" s="1092"/>
      <c r="H24" s="1093"/>
      <c r="I24" s="1094"/>
      <c r="J24" s="1092"/>
      <c r="K24" s="1093"/>
      <c r="L24" s="1093"/>
      <c r="M24" s="1094"/>
      <c r="N24" s="1092" t="s">
        <v>592</v>
      </c>
      <c r="O24" s="1093"/>
      <c r="P24" s="1093"/>
      <c r="Q24" s="1094"/>
      <c r="R24" s="134" t="s">
        <v>546</v>
      </c>
    </row>
    <row r="25" spans="2:18" ht="15.75" thickBot="1" x14ac:dyDescent="0.3">
      <c r="B25" s="119"/>
      <c r="C25" s="933"/>
      <c r="D25" s="935"/>
      <c r="E25" s="935"/>
      <c r="F25" s="934"/>
      <c r="G25" s="933"/>
      <c r="H25" s="935"/>
      <c r="I25" s="934"/>
      <c r="J25" s="933"/>
      <c r="K25" s="935"/>
      <c r="L25" s="935"/>
      <c r="M25" s="934"/>
      <c r="N25" s="933"/>
      <c r="O25" s="935"/>
      <c r="P25" s="935"/>
      <c r="Q25" s="934"/>
      <c r="R25" s="120"/>
    </row>
    <row r="26" spans="2:18" ht="15.75" thickBot="1" x14ac:dyDescent="0.3">
      <c r="B26" s="119"/>
      <c r="C26" s="933"/>
      <c r="D26" s="935"/>
      <c r="E26" s="935"/>
      <c r="F26" s="934"/>
      <c r="G26" s="933"/>
      <c r="H26" s="935"/>
      <c r="I26" s="934"/>
      <c r="J26" s="933"/>
      <c r="K26" s="935"/>
      <c r="L26" s="935"/>
      <c r="M26" s="934"/>
      <c r="N26" s="933"/>
      <c r="O26" s="935"/>
      <c r="P26" s="935"/>
      <c r="Q26" s="934"/>
      <c r="R26" s="120"/>
    </row>
    <row r="27" spans="2:18" ht="15.75" thickBot="1" x14ac:dyDescent="0.3">
      <c r="B27" s="119"/>
      <c r="C27" s="933"/>
      <c r="D27" s="935"/>
      <c r="E27" s="935"/>
      <c r="F27" s="934"/>
      <c r="G27" s="933"/>
      <c r="H27" s="935"/>
      <c r="I27" s="934"/>
      <c r="J27" s="933"/>
      <c r="K27" s="935"/>
      <c r="L27" s="935"/>
      <c r="M27" s="934"/>
      <c r="N27" s="933"/>
      <c r="O27" s="935"/>
      <c r="P27" s="935"/>
      <c r="Q27" s="934"/>
      <c r="R27" s="120"/>
    </row>
    <row r="28" spans="2:18" ht="15.75" thickBot="1" x14ac:dyDescent="0.3">
      <c r="B28" s="1146" t="s">
        <v>7</v>
      </c>
      <c r="C28" s="1147"/>
      <c r="D28" s="1147"/>
      <c r="E28" s="1147"/>
      <c r="F28" s="1148"/>
      <c r="G28" s="933"/>
      <c r="H28" s="935"/>
      <c r="I28" s="934"/>
      <c r="J28" s="998"/>
      <c r="K28" s="999"/>
      <c r="L28" s="999"/>
      <c r="M28" s="999"/>
      <c r="N28" s="999"/>
      <c r="O28" s="999"/>
      <c r="P28" s="999"/>
      <c r="Q28" s="999"/>
      <c r="R28" s="1000"/>
    </row>
    <row r="29" spans="2:18" x14ac:dyDescent="0.25">
      <c r="B29" s="1542" t="s">
        <v>593</v>
      </c>
      <c r="C29" s="1543"/>
      <c r="D29" s="1543"/>
      <c r="E29" s="1543"/>
      <c r="F29" s="1543"/>
      <c r="G29" s="1543"/>
      <c r="H29" s="1543"/>
      <c r="I29" s="1543"/>
      <c r="J29" s="1543"/>
      <c r="K29" s="1543"/>
      <c r="L29" s="1543"/>
      <c r="M29" s="1543"/>
      <c r="N29" s="1543"/>
      <c r="O29" s="1543"/>
      <c r="P29" s="1543"/>
      <c r="Q29" s="1543"/>
      <c r="R29" s="1544"/>
    </row>
    <row r="30" spans="2:18" ht="15.75" thickBot="1" x14ac:dyDescent="0.3">
      <c r="B30" s="1545" t="s">
        <v>594</v>
      </c>
      <c r="C30" s="1546"/>
      <c r="D30" s="1546"/>
      <c r="E30" s="1546"/>
      <c r="F30" s="1546"/>
      <c r="G30" s="1546"/>
      <c r="H30" s="1546"/>
      <c r="I30" s="1546"/>
      <c r="J30" s="1546"/>
      <c r="K30" s="1546"/>
      <c r="L30" s="1546"/>
      <c r="M30" s="1546"/>
      <c r="N30" s="1546"/>
      <c r="O30" s="1546"/>
      <c r="P30" s="1546"/>
      <c r="Q30" s="1546"/>
      <c r="R30" s="1547"/>
    </row>
    <row r="31" spans="2:18" x14ac:dyDescent="0.25">
      <c r="B31" s="1551" t="s">
        <v>585</v>
      </c>
      <c r="C31" s="1552"/>
      <c r="D31" s="1552"/>
      <c r="E31" s="1553"/>
      <c r="F31" s="1554" t="s">
        <v>586</v>
      </c>
      <c r="G31" s="1555"/>
      <c r="H31" s="1555"/>
      <c r="I31" s="1555"/>
      <c r="J31" s="1555"/>
      <c r="K31" s="1555"/>
      <c r="L31" s="1556"/>
      <c r="M31" s="1086" t="s">
        <v>595</v>
      </c>
      <c r="N31" s="1087"/>
      <c r="O31" s="1087"/>
      <c r="P31" s="1087"/>
      <c r="Q31" s="1087"/>
      <c r="R31" s="1088"/>
    </row>
    <row r="32" spans="2:18" ht="15.75" thickBot="1" x14ac:dyDescent="0.3">
      <c r="B32" s="1431"/>
      <c r="C32" s="1432"/>
      <c r="D32" s="1432"/>
      <c r="E32" s="1433"/>
      <c r="F32" s="1557"/>
      <c r="G32" s="1558"/>
      <c r="H32" s="1558"/>
      <c r="I32" s="1558"/>
      <c r="J32" s="1558"/>
      <c r="K32" s="1558"/>
      <c r="L32" s="1559"/>
      <c r="M32" s="1092" t="s">
        <v>596</v>
      </c>
      <c r="N32" s="1093"/>
      <c r="O32" s="1093"/>
      <c r="P32" s="1093"/>
      <c r="Q32" s="1093"/>
      <c r="R32" s="1094"/>
    </row>
    <row r="33" spans="2:18" ht="15.75" thickBot="1" x14ac:dyDescent="0.3">
      <c r="B33" s="933"/>
      <c r="C33" s="935"/>
      <c r="D33" s="935"/>
      <c r="E33" s="934"/>
      <c r="F33" s="933"/>
      <c r="G33" s="935"/>
      <c r="H33" s="935"/>
      <c r="I33" s="935"/>
      <c r="J33" s="935"/>
      <c r="K33" s="935"/>
      <c r="L33" s="934"/>
      <c r="M33" s="933"/>
      <c r="N33" s="935"/>
      <c r="O33" s="935"/>
      <c r="P33" s="935"/>
      <c r="Q33" s="935"/>
      <c r="R33" s="934"/>
    </row>
    <row r="34" spans="2:18" ht="15.75" thickBot="1" x14ac:dyDescent="0.3">
      <c r="B34" s="933"/>
      <c r="C34" s="935"/>
      <c r="D34" s="935"/>
      <c r="E34" s="934"/>
      <c r="F34" s="933"/>
      <c r="G34" s="935"/>
      <c r="H34" s="935"/>
      <c r="I34" s="935"/>
      <c r="J34" s="935"/>
      <c r="K34" s="935"/>
      <c r="L34" s="934"/>
      <c r="M34" s="933"/>
      <c r="N34" s="935"/>
      <c r="O34" s="935"/>
      <c r="P34" s="935"/>
      <c r="Q34" s="935"/>
      <c r="R34" s="934"/>
    </row>
    <row r="35" spans="2:18" ht="15.75" thickBot="1" x14ac:dyDescent="0.3">
      <c r="B35" s="933"/>
      <c r="C35" s="935"/>
      <c r="D35" s="935"/>
      <c r="E35" s="934"/>
      <c r="F35" s="933"/>
      <c r="G35" s="935"/>
      <c r="H35" s="935"/>
      <c r="I35" s="935"/>
      <c r="J35" s="935"/>
      <c r="K35" s="935"/>
      <c r="L35" s="934"/>
      <c r="M35" s="933"/>
      <c r="N35" s="935"/>
      <c r="O35" s="935"/>
      <c r="P35" s="935"/>
      <c r="Q35" s="935"/>
      <c r="R35" s="934"/>
    </row>
    <row r="36" spans="2:18" ht="15.75" thickBot="1" x14ac:dyDescent="0.3">
      <c r="B36" s="1146" t="s">
        <v>7</v>
      </c>
      <c r="C36" s="1147"/>
      <c r="D36" s="1147"/>
      <c r="E36" s="1147"/>
      <c r="F36" s="1147"/>
      <c r="G36" s="1147"/>
      <c r="H36" s="1147"/>
      <c r="I36" s="1147"/>
      <c r="J36" s="1147"/>
      <c r="K36" s="1147"/>
      <c r="L36" s="1148"/>
      <c r="M36" s="933"/>
      <c r="N36" s="935"/>
      <c r="O36" s="935"/>
      <c r="P36" s="935"/>
      <c r="Q36" s="935"/>
      <c r="R36" s="934"/>
    </row>
    <row r="37" spans="2:18" ht="37.5" customHeight="1" x14ac:dyDescent="0.25">
      <c r="B37" s="1560" t="s">
        <v>597</v>
      </c>
      <c r="C37" s="1561"/>
      <c r="D37" s="1561"/>
      <c r="E37" s="1561"/>
      <c r="F37" s="1561"/>
      <c r="G37" s="1561"/>
      <c r="H37" s="1561"/>
      <c r="I37" s="1561"/>
      <c r="J37" s="1561"/>
      <c r="K37" s="1561"/>
      <c r="L37" s="1561"/>
      <c r="M37" s="1561"/>
      <c r="N37" s="1561"/>
      <c r="O37" s="1561"/>
      <c r="P37" s="1561"/>
      <c r="Q37" s="1561"/>
      <c r="R37" s="1562"/>
    </row>
    <row r="38" spans="2:18" ht="36.75" customHeight="1" thickBot="1" x14ac:dyDescent="0.3">
      <c r="B38" s="1177" t="s">
        <v>598</v>
      </c>
      <c r="C38" s="1178"/>
      <c r="D38" s="1178"/>
      <c r="E38" s="1178"/>
      <c r="F38" s="1178"/>
      <c r="G38" s="1178"/>
      <c r="H38" s="1178"/>
      <c r="I38" s="1178"/>
      <c r="J38" s="1178"/>
      <c r="K38" s="1178"/>
      <c r="L38" s="1178"/>
      <c r="M38" s="1178"/>
      <c r="N38" s="1178"/>
      <c r="O38" s="1178"/>
      <c r="P38" s="1178"/>
      <c r="Q38" s="1178"/>
      <c r="R38" s="1179"/>
    </row>
    <row r="39" spans="2:18" ht="24" customHeight="1" x14ac:dyDescent="0.25">
      <c r="B39" s="1239"/>
      <c r="C39" s="1241"/>
      <c r="D39" s="1239"/>
      <c r="E39" s="1240"/>
      <c r="F39" s="1240"/>
      <c r="G39" s="1240"/>
      <c r="H39" s="1240"/>
      <c r="I39" s="1240"/>
      <c r="J39" s="1241"/>
      <c r="K39" s="1189" t="s">
        <v>599</v>
      </c>
      <c r="L39" s="1455"/>
      <c r="M39" s="1455"/>
      <c r="N39" s="1455"/>
      <c r="O39" s="1190"/>
      <c r="P39" s="1239" t="s">
        <v>396</v>
      </c>
      <c r="Q39" s="1240"/>
      <c r="R39" s="1241"/>
    </row>
    <row r="40" spans="2:18" ht="15.75" thickBot="1" x14ac:dyDescent="0.3">
      <c r="B40" s="1548" t="s">
        <v>585</v>
      </c>
      <c r="C40" s="1550"/>
      <c r="D40" s="1271" t="s">
        <v>586</v>
      </c>
      <c r="E40" s="1391"/>
      <c r="F40" s="1391"/>
      <c r="G40" s="1391"/>
      <c r="H40" s="1391"/>
      <c r="I40" s="1391"/>
      <c r="J40" s="1272"/>
      <c r="K40" s="1548"/>
      <c r="L40" s="1549"/>
      <c r="M40" s="1549"/>
      <c r="N40" s="1549"/>
      <c r="O40" s="1550"/>
      <c r="P40" s="1263" t="s">
        <v>600</v>
      </c>
      <c r="Q40" s="1563"/>
      <c r="R40" s="1264"/>
    </row>
    <row r="41" spans="2:18" ht="15.75" thickBot="1" x14ac:dyDescent="0.3">
      <c r="B41" s="933"/>
      <c r="C41" s="934"/>
      <c r="D41" s="933"/>
      <c r="E41" s="935"/>
      <c r="F41" s="935"/>
      <c r="G41" s="935"/>
      <c r="H41" s="935"/>
      <c r="I41" s="935"/>
      <c r="J41" s="934"/>
      <c r="K41" s="933">
        <v>0</v>
      </c>
      <c r="L41" s="935"/>
      <c r="M41" s="935"/>
      <c r="N41" s="935"/>
      <c r="O41" s="934"/>
      <c r="P41" s="933">
        <f>K41</f>
        <v>0</v>
      </c>
      <c r="Q41" s="935"/>
      <c r="R41" s="934"/>
    </row>
    <row r="42" spans="2:18" ht="15.75" thickBot="1" x14ac:dyDescent="0.3">
      <c r="B42" s="933"/>
      <c r="C42" s="934"/>
      <c r="D42" s="933"/>
      <c r="E42" s="935"/>
      <c r="F42" s="935"/>
      <c r="G42" s="935"/>
      <c r="H42" s="935"/>
      <c r="I42" s="935"/>
      <c r="J42" s="934"/>
      <c r="K42" s="933"/>
      <c r="L42" s="935"/>
      <c r="M42" s="935"/>
      <c r="N42" s="935"/>
      <c r="O42" s="934"/>
      <c r="P42" s="933"/>
      <c r="Q42" s="935"/>
      <c r="R42" s="934"/>
    </row>
    <row r="43" spans="2:18" ht="15.75" thickBot="1" x14ac:dyDescent="0.3">
      <c r="B43" s="933"/>
      <c r="C43" s="934"/>
      <c r="D43" s="933"/>
      <c r="E43" s="935"/>
      <c r="F43" s="935"/>
      <c r="G43" s="935"/>
      <c r="H43" s="935"/>
      <c r="I43" s="935"/>
      <c r="J43" s="934"/>
      <c r="K43" s="933"/>
      <c r="L43" s="935"/>
      <c r="M43" s="935"/>
      <c r="N43" s="935"/>
      <c r="O43" s="934"/>
      <c r="P43" s="933"/>
      <c r="Q43" s="935"/>
      <c r="R43" s="934"/>
    </row>
    <row r="44" spans="2:18" ht="15.75" thickBot="1" x14ac:dyDescent="0.3">
      <c r="B44" s="1146" t="s">
        <v>7</v>
      </c>
      <c r="C44" s="1147"/>
      <c r="D44" s="1147"/>
      <c r="E44" s="1147"/>
      <c r="F44" s="1147"/>
      <c r="G44" s="1147"/>
      <c r="H44" s="1147"/>
      <c r="I44" s="1147"/>
      <c r="J44" s="1148"/>
      <c r="K44" s="933"/>
      <c r="L44" s="935"/>
      <c r="M44" s="935"/>
      <c r="N44" s="935"/>
      <c r="O44" s="934"/>
      <c r="P44" s="933"/>
      <c r="Q44" s="935"/>
      <c r="R44" s="934"/>
    </row>
    <row r="45" spans="2:18" ht="15.75" thickBot="1" x14ac:dyDescent="0.3">
      <c r="B45" s="1386" t="s">
        <v>601</v>
      </c>
      <c r="C45" s="1387"/>
      <c r="D45" s="1387"/>
      <c r="E45" s="1387"/>
      <c r="F45" s="1387"/>
      <c r="G45" s="1387"/>
      <c r="H45" s="1387"/>
      <c r="I45" s="1387"/>
      <c r="J45" s="1387"/>
      <c r="K45" s="1387"/>
      <c r="L45" s="1387"/>
      <c r="M45" s="1387"/>
      <c r="N45" s="1387"/>
      <c r="O45" s="1387"/>
      <c r="P45" s="1387"/>
      <c r="Q45" s="1387"/>
      <c r="R45" s="1430"/>
    </row>
    <row r="46" spans="2:18" ht="15.75" thickBot="1" x14ac:dyDescent="0.3">
      <c r="B46" s="1321" t="s">
        <v>11</v>
      </c>
      <c r="C46" s="1322"/>
      <c r="D46" s="1322"/>
      <c r="E46" s="1322"/>
      <c r="F46" s="1322"/>
      <c r="G46" s="1322"/>
      <c r="H46" s="1323"/>
      <c r="I46" s="1321" t="s">
        <v>12</v>
      </c>
      <c r="J46" s="1322"/>
      <c r="K46" s="1322"/>
      <c r="L46" s="1322"/>
      <c r="M46" s="1322"/>
      <c r="N46" s="1322"/>
      <c r="O46" s="1322"/>
      <c r="P46" s="1322"/>
      <c r="Q46" s="1322"/>
      <c r="R46" s="1323"/>
    </row>
    <row r="47" spans="2:18" ht="15.75" thickBot="1" x14ac:dyDescent="0.3">
      <c r="B47" s="1321" t="s">
        <v>602</v>
      </c>
      <c r="C47" s="1322"/>
      <c r="D47" s="1322"/>
      <c r="E47" s="1322"/>
      <c r="F47" s="1322"/>
      <c r="G47" s="1322"/>
      <c r="H47" s="1323"/>
      <c r="I47" s="1321" t="s">
        <v>603</v>
      </c>
      <c r="J47" s="1322"/>
      <c r="K47" s="1322"/>
      <c r="L47" s="1322"/>
      <c r="M47" s="1322"/>
      <c r="N47" s="1322"/>
      <c r="O47" s="1322"/>
      <c r="P47" s="1322"/>
      <c r="Q47" s="1322"/>
      <c r="R47" s="1323"/>
    </row>
    <row r="48" spans="2:18" ht="37.5" customHeight="1" thickBot="1" x14ac:dyDescent="0.3">
      <c r="B48" s="1321" t="s">
        <v>13</v>
      </c>
      <c r="C48" s="1322"/>
      <c r="D48" s="1323"/>
      <c r="E48" s="1321" t="s">
        <v>604</v>
      </c>
      <c r="F48" s="1322"/>
      <c r="G48" s="1322"/>
      <c r="H48" s="1322"/>
      <c r="I48" s="1322"/>
      <c r="J48" s="1322"/>
      <c r="K48" s="1322"/>
      <c r="L48" s="1322"/>
      <c r="M48" s="1322"/>
      <c r="N48" s="1322"/>
      <c r="O48" s="1322"/>
      <c r="P48" s="1322"/>
      <c r="Q48" s="1322"/>
      <c r="R48" s="1323"/>
    </row>
  </sheetData>
  <mergeCells count="108">
    <mergeCell ref="B45:R45"/>
    <mergeCell ref="B46:H46"/>
    <mergeCell ref="I46:R46"/>
    <mergeCell ref="B47:H47"/>
    <mergeCell ref="I47:R47"/>
    <mergeCell ref="B48:D48"/>
    <mergeCell ref="E48:R48"/>
    <mergeCell ref="B43:C43"/>
    <mergeCell ref="D43:J43"/>
    <mergeCell ref="K43:O43"/>
    <mergeCell ref="P43:R43"/>
    <mergeCell ref="B44:J44"/>
    <mergeCell ref="K44:O44"/>
    <mergeCell ref="P44:R44"/>
    <mergeCell ref="B41:C41"/>
    <mergeCell ref="D41:J41"/>
    <mergeCell ref="K41:O41"/>
    <mergeCell ref="P41:R41"/>
    <mergeCell ref="B42:C42"/>
    <mergeCell ref="D42:J42"/>
    <mergeCell ref="K42:O42"/>
    <mergeCell ref="P42:R42"/>
    <mergeCell ref="B38:R38"/>
    <mergeCell ref="B39:C39"/>
    <mergeCell ref="B40:C40"/>
    <mergeCell ref="D39:J39"/>
    <mergeCell ref="D40:J40"/>
    <mergeCell ref="K39:O40"/>
    <mergeCell ref="P39:R39"/>
    <mergeCell ref="P40:R40"/>
    <mergeCell ref="B35:E35"/>
    <mergeCell ref="F35:L35"/>
    <mergeCell ref="M35:R35"/>
    <mergeCell ref="B36:L36"/>
    <mergeCell ref="M36:R36"/>
    <mergeCell ref="B37:R37"/>
    <mergeCell ref="B33:E33"/>
    <mergeCell ref="F33:L33"/>
    <mergeCell ref="M33:R33"/>
    <mergeCell ref="B34:E34"/>
    <mergeCell ref="F34:L34"/>
    <mergeCell ref="M34:R34"/>
    <mergeCell ref="B29:R29"/>
    <mergeCell ref="B30:R30"/>
    <mergeCell ref="B31:E32"/>
    <mergeCell ref="F31:L32"/>
    <mergeCell ref="M31:R31"/>
    <mergeCell ref="M32:R32"/>
    <mergeCell ref="C27:F27"/>
    <mergeCell ref="G27:I27"/>
    <mergeCell ref="J27:M27"/>
    <mergeCell ref="N27:Q27"/>
    <mergeCell ref="B28:F28"/>
    <mergeCell ref="G28:I28"/>
    <mergeCell ref="J28:R28"/>
    <mergeCell ref="C25:F25"/>
    <mergeCell ref="G25:I25"/>
    <mergeCell ref="J25:M25"/>
    <mergeCell ref="N25:Q25"/>
    <mergeCell ref="C26:F26"/>
    <mergeCell ref="G26:I26"/>
    <mergeCell ref="J26:M26"/>
    <mergeCell ref="N26:Q26"/>
    <mergeCell ref="B20:M20"/>
    <mergeCell ref="N20:R20"/>
    <mergeCell ref="B21:R21"/>
    <mergeCell ref="B22:R22"/>
    <mergeCell ref="C23:F23"/>
    <mergeCell ref="C24:F24"/>
    <mergeCell ref="G23:I24"/>
    <mergeCell ref="J23:M24"/>
    <mergeCell ref="N23:Q23"/>
    <mergeCell ref="N24:Q24"/>
    <mergeCell ref="B18:G18"/>
    <mergeCell ref="H18:M18"/>
    <mergeCell ref="N18:R18"/>
    <mergeCell ref="B19:G19"/>
    <mergeCell ref="H19:M19"/>
    <mergeCell ref="N19:R19"/>
    <mergeCell ref="B14:R14"/>
    <mergeCell ref="B15:G16"/>
    <mergeCell ref="H15:M16"/>
    <mergeCell ref="N15:R15"/>
    <mergeCell ref="N16:R16"/>
    <mergeCell ref="B17:G17"/>
    <mergeCell ref="H17:M17"/>
    <mergeCell ref="N17:R17"/>
    <mergeCell ref="B13:G13"/>
    <mergeCell ref="H13:K13"/>
    <mergeCell ref="L13:P13"/>
    <mergeCell ref="Q13:R13"/>
    <mergeCell ref="B7:R7"/>
    <mergeCell ref="B8:R8"/>
    <mergeCell ref="B9:K9"/>
    <mergeCell ref="L9:R9"/>
    <mergeCell ref="B10:G10"/>
    <mergeCell ref="H10:K10"/>
    <mergeCell ref="L10:P10"/>
    <mergeCell ref="Q10:R10"/>
    <mergeCell ref="B2:N2"/>
    <mergeCell ref="B3:N3"/>
    <mergeCell ref="O2:R3"/>
    <mergeCell ref="B4:R4"/>
    <mergeCell ref="B5:R5"/>
    <mergeCell ref="B6:R6"/>
    <mergeCell ref="B11:R11"/>
    <mergeCell ref="B12:K12"/>
    <mergeCell ref="L12:R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359"/>
  <sheetViews>
    <sheetView topLeftCell="A106" zoomScale="115" zoomScaleNormal="115" workbookViewId="0">
      <selection activeCell="M228" sqref="M228"/>
    </sheetView>
  </sheetViews>
  <sheetFormatPr defaultRowHeight="15" x14ac:dyDescent="0.25"/>
  <cols>
    <col min="2" max="2" width="29.5703125" customWidth="1"/>
    <col min="3" max="4" width="13" customWidth="1"/>
    <col min="5" max="5" width="10.5703125" customWidth="1"/>
    <col min="10" max="10" width="10" bestFit="1" customWidth="1"/>
    <col min="13" max="13" width="19.28515625" customWidth="1"/>
    <col min="14" max="14" width="14.28515625" customWidth="1"/>
    <col min="15" max="15" width="23" customWidth="1"/>
  </cols>
  <sheetData>
    <row r="1" spans="2:15" ht="15.75" thickBot="1" x14ac:dyDescent="0.3"/>
    <row r="2" spans="2:15" x14ac:dyDescent="0.25">
      <c r="B2" s="555"/>
      <c r="C2" s="592"/>
      <c r="D2" s="592"/>
      <c r="E2" s="592"/>
      <c r="F2" s="592"/>
      <c r="G2" s="592"/>
      <c r="H2" s="592"/>
      <c r="I2" s="556"/>
      <c r="J2" s="1676" t="s">
        <v>664</v>
      </c>
      <c r="K2" s="1677"/>
      <c r="L2" s="1677"/>
      <c r="M2" s="1678"/>
    </row>
    <row r="3" spans="2:15" ht="15.75" x14ac:dyDescent="0.25">
      <c r="B3" s="1691"/>
      <c r="C3" s="1692"/>
      <c r="D3" s="1692"/>
      <c r="E3" s="1692"/>
      <c r="F3" s="1692"/>
      <c r="G3" s="1692"/>
      <c r="H3" s="1692"/>
      <c r="I3" s="1693"/>
      <c r="J3" s="1679"/>
      <c r="K3" s="1680"/>
      <c r="L3" s="1680"/>
      <c r="M3" s="1681"/>
    </row>
    <row r="4" spans="2:15" x14ac:dyDescent="0.25">
      <c r="B4" s="1694" t="s">
        <v>605</v>
      </c>
      <c r="C4" s="1695"/>
      <c r="D4" s="1695"/>
      <c r="E4" s="1695"/>
      <c r="F4" s="1695"/>
      <c r="G4" s="1695"/>
      <c r="H4" s="1695"/>
      <c r="I4" s="1696"/>
      <c r="J4" s="1682" t="s">
        <v>665</v>
      </c>
      <c r="K4" s="1683"/>
      <c r="L4" s="1683"/>
      <c r="M4" s="1684"/>
    </row>
    <row r="5" spans="2:15" x14ac:dyDescent="0.25">
      <c r="B5" s="1694" t="s">
        <v>606</v>
      </c>
      <c r="C5" s="1695"/>
      <c r="D5" s="1695"/>
      <c r="E5" s="1695"/>
      <c r="F5" s="1695"/>
      <c r="G5" s="1695"/>
      <c r="H5" s="1695"/>
      <c r="I5" s="1696"/>
      <c r="J5" s="1685" t="s">
        <v>607</v>
      </c>
      <c r="K5" s="1686"/>
      <c r="L5" s="1686"/>
      <c r="M5" s="1687"/>
    </row>
    <row r="6" spans="2:15" x14ac:dyDescent="0.25">
      <c r="B6" s="1110"/>
      <c r="C6" s="1111"/>
      <c r="D6" s="1111"/>
      <c r="E6" s="1111"/>
      <c r="F6" s="1111"/>
      <c r="G6" s="1111"/>
      <c r="H6" s="1111"/>
      <c r="I6" s="1112"/>
      <c r="J6" s="1688"/>
      <c r="K6" s="1689"/>
      <c r="L6" s="1689"/>
      <c r="M6" s="1690"/>
    </row>
    <row r="7" spans="2:15" x14ac:dyDescent="0.25">
      <c r="B7" s="1110"/>
      <c r="C7" s="1111"/>
      <c r="D7" s="1111"/>
      <c r="E7" s="1111"/>
      <c r="F7" s="1111"/>
      <c r="G7" s="1111"/>
      <c r="H7" s="1111"/>
      <c r="I7" s="1112"/>
      <c r="J7" s="1682" t="s">
        <v>666</v>
      </c>
      <c r="K7" s="1683"/>
      <c r="L7" s="1683"/>
      <c r="M7" s="1684"/>
    </row>
    <row r="8" spans="2:15" ht="15.75" thickBot="1" x14ac:dyDescent="0.3">
      <c r="B8" s="1125"/>
      <c r="C8" s="1126"/>
      <c r="D8" s="1126"/>
      <c r="E8" s="1126"/>
      <c r="F8" s="1126"/>
      <c r="G8" s="1126"/>
      <c r="H8" s="1126"/>
      <c r="I8" s="1127"/>
      <c r="J8" s="1608" t="s">
        <v>608</v>
      </c>
      <c r="K8" s="1609"/>
      <c r="L8" s="1609"/>
      <c r="M8" s="1610"/>
    </row>
    <row r="9" spans="2:15" ht="15.75" thickBot="1" x14ac:dyDescent="0.3">
      <c r="B9" s="1654" t="s">
        <v>667</v>
      </c>
      <c r="C9" s="1655"/>
      <c r="D9" s="1655"/>
      <c r="E9" s="1655"/>
      <c r="F9" s="1655"/>
      <c r="G9" s="1655"/>
      <c r="H9" s="1655"/>
      <c r="I9" s="1655"/>
      <c r="J9" s="1655"/>
      <c r="K9" s="1655"/>
      <c r="L9" s="1655"/>
      <c r="M9" s="1656"/>
    </row>
    <row r="10" spans="2:15" ht="15.75" thickBot="1" x14ac:dyDescent="0.3">
      <c r="B10" s="1697" t="s">
        <v>825</v>
      </c>
      <c r="C10" s="1698"/>
      <c r="D10" s="1698"/>
      <c r="E10" s="1698"/>
      <c r="F10" s="1698"/>
      <c r="G10" s="1698"/>
      <c r="H10" s="1698"/>
      <c r="I10" s="1698"/>
      <c r="J10" s="1698"/>
      <c r="K10" s="1698"/>
      <c r="L10" s="1698"/>
      <c r="M10" s="1699"/>
    </row>
    <row r="11" spans="2:15" ht="15.75" thickBot="1" x14ac:dyDescent="0.3">
      <c r="B11" s="1700" t="s">
        <v>668</v>
      </c>
      <c r="C11" s="1701"/>
      <c r="D11" s="1702" t="s">
        <v>826</v>
      </c>
      <c r="E11" s="1703"/>
      <c r="F11" s="1703"/>
      <c r="G11" s="1703"/>
      <c r="H11" s="1703"/>
      <c r="I11" s="1703"/>
      <c r="J11" s="1703"/>
      <c r="K11" s="1703"/>
      <c r="L11" s="1703"/>
      <c r="M11" s="1704"/>
    </row>
    <row r="12" spans="2:15" ht="20.25" customHeight="1" thickBot="1" x14ac:dyDescent="0.3">
      <c r="B12" s="1627"/>
      <c r="C12" s="1628"/>
      <c r="D12" s="1629"/>
      <c r="E12" s="1705" t="s">
        <v>609</v>
      </c>
      <c r="F12" s="1706"/>
      <c r="G12" s="1706"/>
      <c r="H12" s="1706"/>
      <c r="I12" s="1706"/>
      <c r="J12" s="1706"/>
      <c r="K12" s="1706"/>
      <c r="L12" s="1706"/>
      <c r="M12" s="1707"/>
    </row>
    <row r="13" spans="2:15" ht="81" customHeight="1" x14ac:dyDescent="0.25">
      <c r="B13" s="1679"/>
      <c r="C13" s="1680"/>
      <c r="D13" s="1681"/>
      <c r="E13" s="1718" t="s">
        <v>610</v>
      </c>
      <c r="F13" s="1719"/>
      <c r="G13" s="1659" t="s">
        <v>868</v>
      </c>
      <c r="H13" s="1665"/>
      <c r="I13" s="1665"/>
      <c r="J13" s="1665"/>
      <c r="K13" s="1660"/>
      <c r="L13" s="1718" t="s">
        <v>869</v>
      </c>
      <c r="M13" s="1719"/>
    </row>
    <row r="14" spans="2:15" ht="34.5" customHeight="1" x14ac:dyDescent="0.25">
      <c r="B14" s="1679"/>
      <c r="C14" s="1680"/>
      <c r="D14" s="1681"/>
      <c r="E14" s="1659"/>
      <c r="F14" s="1660"/>
      <c r="G14" s="1659"/>
      <c r="H14" s="1665"/>
      <c r="I14" s="1665"/>
      <c r="J14" s="1665"/>
      <c r="K14" s="1660"/>
      <c r="L14" s="1659" t="s">
        <v>611</v>
      </c>
      <c r="M14" s="1660"/>
    </row>
    <row r="15" spans="2:15" ht="33" customHeight="1" thickBot="1" x14ac:dyDescent="0.3">
      <c r="B15" s="1624"/>
      <c r="C15" s="1625"/>
      <c r="D15" s="1626"/>
      <c r="E15" s="1720"/>
      <c r="F15" s="1721"/>
      <c r="G15" s="1125"/>
      <c r="H15" s="1126"/>
      <c r="I15" s="1126"/>
      <c r="J15" s="1126"/>
      <c r="K15" s="1127"/>
      <c r="L15" s="1720" t="s">
        <v>612</v>
      </c>
      <c r="M15" s="1721"/>
    </row>
    <row r="16" spans="2:15" ht="72" customHeight="1" thickBot="1" x14ac:dyDescent="0.3">
      <c r="B16" s="1700" t="s">
        <v>230</v>
      </c>
      <c r="C16" s="1722"/>
      <c r="D16" s="1701"/>
      <c r="E16" s="1723">
        <v>15500</v>
      </c>
      <c r="F16" s="1724"/>
      <c r="G16" s="1723">
        <v>15000</v>
      </c>
      <c r="H16" s="1725"/>
      <c r="I16" s="1725"/>
      <c r="J16" s="1725"/>
      <c r="K16" s="1724"/>
      <c r="L16" s="1723">
        <f>G16*0.85</f>
        <v>12750</v>
      </c>
      <c r="M16" s="1724"/>
      <c r="O16" s="304" t="s">
        <v>942</v>
      </c>
    </row>
    <row r="17" spans="2:15" x14ac:dyDescent="0.25">
      <c r="B17" s="1627" t="s">
        <v>230</v>
      </c>
      <c r="C17" s="1628"/>
      <c r="D17" s="1629"/>
      <c r="E17" s="1708"/>
      <c r="F17" s="1709"/>
      <c r="G17" s="1712">
        <v>0</v>
      </c>
      <c r="H17" s="1713"/>
      <c r="I17" s="1713"/>
      <c r="J17" s="1713"/>
      <c r="K17" s="1714"/>
      <c r="L17" s="1712">
        <v>0</v>
      </c>
      <c r="M17" s="1714"/>
    </row>
    <row r="18" spans="2:15" ht="15.75" thickBot="1" x14ac:dyDescent="0.3">
      <c r="B18" s="1624" t="s">
        <v>613</v>
      </c>
      <c r="C18" s="1625"/>
      <c r="D18" s="1626"/>
      <c r="E18" s="1710"/>
      <c r="F18" s="1711"/>
      <c r="G18" s="1715"/>
      <c r="H18" s="1716"/>
      <c r="I18" s="1716"/>
      <c r="J18" s="1716"/>
      <c r="K18" s="1717"/>
      <c r="L18" s="1715"/>
      <c r="M18" s="1717"/>
    </row>
    <row r="19" spans="2:15" x14ac:dyDescent="0.25">
      <c r="B19" s="1627" t="s">
        <v>230</v>
      </c>
      <c r="C19" s="1628"/>
      <c r="D19" s="1629"/>
      <c r="E19" s="1708"/>
      <c r="F19" s="1709"/>
      <c r="G19" s="1712">
        <f>G16</f>
        <v>15000</v>
      </c>
      <c r="H19" s="1713"/>
      <c r="I19" s="1713"/>
      <c r="J19" s="1713"/>
      <c r="K19" s="1714"/>
      <c r="L19" s="1712">
        <f>L16</f>
        <v>12750</v>
      </c>
      <c r="M19" s="1714"/>
    </row>
    <row r="20" spans="2:15" ht="15.75" thickBot="1" x14ac:dyDescent="0.3">
      <c r="B20" s="1624" t="s">
        <v>614</v>
      </c>
      <c r="C20" s="1625"/>
      <c r="D20" s="1626"/>
      <c r="E20" s="1710"/>
      <c r="F20" s="1711"/>
      <c r="G20" s="1715"/>
      <c r="H20" s="1716"/>
      <c r="I20" s="1716"/>
      <c r="J20" s="1716"/>
      <c r="K20" s="1717"/>
      <c r="L20" s="1715"/>
      <c r="M20" s="1717"/>
    </row>
    <row r="21" spans="2:15" ht="15.75" thickBot="1" x14ac:dyDescent="0.3">
      <c r="B21" s="1700" t="s">
        <v>231</v>
      </c>
      <c r="C21" s="1722"/>
      <c r="D21" s="1701"/>
      <c r="E21" s="1648"/>
      <c r="F21" s="1650"/>
      <c r="G21" s="1723">
        <v>0</v>
      </c>
      <c r="H21" s="1725"/>
      <c r="I21" s="1725"/>
      <c r="J21" s="1725"/>
      <c r="K21" s="1724"/>
      <c r="L21" s="1723">
        <v>0</v>
      </c>
      <c r="M21" s="1724"/>
    </row>
    <row r="22" spans="2:15" ht="42.75" customHeight="1" thickBot="1" x14ac:dyDescent="0.3">
      <c r="B22" s="1654" t="s">
        <v>827</v>
      </c>
      <c r="C22" s="1655"/>
      <c r="D22" s="1655"/>
      <c r="E22" s="1655"/>
      <c r="F22" s="1655"/>
      <c r="G22" s="1655"/>
      <c r="H22" s="1655"/>
      <c r="I22" s="1655"/>
      <c r="J22" s="1655"/>
      <c r="K22" s="1655"/>
      <c r="L22" s="1655"/>
      <c r="M22" s="1656"/>
    </row>
    <row r="23" spans="2:15" ht="15.75" customHeight="1" thickBot="1" x14ac:dyDescent="0.3">
      <c r="B23" s="279" t="s">
        <v>669</v>
      </c>
      <c r="C23" s="1569" t="s">
        <v>670</v>
      </c>
      <c r="D23" s="1569"/>
      <c r="E23" s="1569"/>
      <c r="F23" s="1569"/>
      <c r="G23" s="1569"/>
      <c r="H23" s="1570"/>
      <c r="I23" s="1726" t="s">
        <v>671</v>
      </c>
      <c r="J23" s="1727"/>
      <c r="K23" s="1727"/>
      <c r="L23" s="1727"/>
      <c r="M23" s="1728"/>
    </row>
    <row r="24" spans="2:15" s="169" customFormat="1" ht="15.75" customHeight="1" thickBot="1" x14ac:dyDescent="0.3">
      <c r="B24" s="285" t="str">
        <f>'Podmiot Gminny 2018'!C13</f>
        <v>15 01 01</v>
      </c>
      <c r="C24" s="1571" t="str">
        <f>'Podmiot Gminny 2018'!E13</f>
        <v>Opakowania z papieru i tektury</v>
      </c>
      <c r="D24" s="1571"/>
      <c r="E24" s="1571"/>
      <c r="F24" s="1571"/>
      <c r="G24" s="1571"/>
      <c r="H24" s="1572"/>
      <c r="I24" s="1729">
        <f>'Podmiot Gminny 2018'!I13+'Podmiot Gminny 2018 (2)'!I13</f>
        <v>70</v>
      </c>
      <c r="J24" s="1730"/>
      <c r="K24" s="1730"/>
      <c r="L24" s="1730"/>
      <c r="M24" s="1731"/>
    </row>
    <row r="25" spans="2:15" s="5" customFormat="1" ht="15.75" customHeight="1" thickBot="1" x14ac:dyDescent="0.3">
      <c r="B25" s="292" t="str">
        <f>'Podmiot Gminny 2018'!C14</f>
        <v>15 01 02</v>
      </c>
      <c r="C25" s="1573" t="str">
        <f>'Podmiot Gminny 2018'!E14</f>
        <v>Opakowania z tworzyw sztucznych</v>
      </c>
      <c r="D25" s="1573"/>
      <c r="E25" s="1573"/>
      <c r="F25" s="1573"/>
      <c r="G25" s="1573"/>
      <c r="H25" s="1574"/>
      <c r="I25" s="1845">
        <f>'Podmiot Gminny 2018'!I14+'Podmiot Gminny 2018 (2)'!I14</f>
        <v>160</v>
      </c>
      <c r="J25" s="1846"/>
      <c r="K25" s="1846"/>
      <c r="L25" s="1846"/>
      <c r="M25" s="1847"/>
    </row>
    <row r="26" spans="2:15" s="5" customFormat="1" ht="15.75" customHeight="1" thickBot="1" x14ac:dyDescent="0.3">
      <c r="B26" s="292" t="str">
        <f>'Podmiot Gminny 2018'!C15</f>
        <v>15 01 04</v>
      </c>
      <c r="C26" s="1573" t="str">
        <f>'Podmiot Gminny 2018'!E15</f>
        <v>Opakowania z metali</v>
      </c>
      <c r="D26" s="1573"/>
      <c r="E26" s="1573"/>
      <c r="F26" s="1573"/>
      <c r="G26" s="1573"/>
      <c r="H26" s="1574"/>
      <c r="I26" s="1845">
        <f>'Podmiot Gminny 2018'!I15+'Podmiot Gminny 2018 (2)'!I15</f>
        <v>10</v>
      </c>
      <c r="J26" s="1846"/>
      <c r="K26" s="1846"/>
      <c r="L26" s="1846"/>
      <c r="M26" s="1847"/>
    </row>
    <row r="27" spans="2:15" s="5" customFormat="1" ht="45" customHeight="1" thickBot="1" x14ac:dyDescent="0.3">
      <c r="B27" s="292" t="str">
        <f>'Podmiot Gminny 2018'!C16</f>
        <v>15 01 06</v>
      </c>
      <c r="C27" s="1573" t="str">
        <f>'Podmiot Gminny 2018'!E16</f>
        <v xml:space="preserve">Zmieszane odpady opakowaniowe ( w części papier, szkło, tworzywa, metale, wielomateriałowe) </v>
      </c>
      <c r="D27" s="1573"/>
      <c r="E27" s="1573"/>
      <c r="F27" s="1573"/>
      <c r="G27" s="1573"/>
      <c r="H27" s="1574"/>
      <c r="I27" s="1845">
        <f>'Podmiot Gminny 2018'!I16+'Podmiot Gminny 2018 (2)'!I16</f>
        <v>10</v>
      </c>
      <c r="J27" s="1846"/>
      <c r="K27" s="1846"/>
      <c r="L27" s="1846"/>
      <c r="M27" s="1847"/>
      <c r="O27" s="304" t="s">
        <v>976</v>
      </c>
    </row>
    <row r="28" spans="2:15" s="5" customFormat="1" ht="15.75" customHeight="1" thickBot="1" x14ac:dyDescent="0.3">
      <c r="B28" s="292" t="str">
        <f>'Podmiot Gminny 2018'!C17</f>
        <v>15 01 07</v>
      </c>
      <c r="C28" s="1573" t="str">
        <f>'Podmiot Gminny 2018'!E17</f>
        <v>Opakowania ze szkła</v>
      </c>
      <c r="D28" s="1573"/>
      <c r="E28" s="1573"/>
      <c r="F28" s="1573"/>
      <c r="G28" s="1573"/>
      <c r="H28" s="1574"/>
      <c r="I28" s="1845">
        <f>'Podmiot Gminny 2018'!I17+'Podmiot Gminny 2018 (2)'!I17</f>
        <v>150</v>
      </c>
      <c r="J28" s="1846"/>
      <c r="K28" s="1846"/>
      <c r="L28" s="1846"/>
      <c r="M28" s="1847"/>
    </row>
    <row r="29" spans="2:15" s="3" customFormat="1" ht="15.75" customHeight="1" thickBot="1" x14ac:dyDescent="0.3">
      <c r="B29" s="293" t="str">
        <f>'Podmiot Gminny 2018'!C18</f>
        <v>20 01 01</v>
      </c>
      <c r="C29" s="1571" t="str">
        <f>'Podmiot Gminny 2018'!E18</f>
        <v>Papier i tektura</v>
      </c>
      <c r="D29" s="1571"/>
      <c r="E29" s="1571"/>
      <c r="F29" s="1571"/>
      <c r="G29" s="1571"/>
      <c r="H29" s="1572"/>
      <c r="I29" s="1729">
        <f>'Podmiot Gminny 2018'!I18+'Podmiot Gminny 2018 (2)'!I18</f>
        <v>20</v>
      </c>
      <c r="J29" s="1730"/>
      <c r="K29" s="1730"/>
      <c r="L29" s="1730"/>
      <c r="M29" s="1731"/>
    </row>
    <row r="30" spans="2:15" s="5" customFormat="1" ht="15.75" thickBot="1" x14ac:dyDescent="0.3">
      <c r="B30" s="292" t="str">
        <f>'Podmiot Gminny 2018'!C19</f>
        <v>20 01 02</v>
      </c>
      <c r="C30" s="1573" t="str">
        <f>'Podmiot Gminny 2018'!E19</f>
        <v>Szkło</v>
      </c>
      <c r="D30" s="1573"/>
      <c r="E30" s="1573"/>
      <c r="F30" s="1573"/>
      <c r="G30" s="1573"/>
      <c r="H30" s="1574"/>
      <c r="I30" s="1845">
        <f>'Podmiot Gminny 2018'!I19+'Podmiot Gminny 2018 (2)'!I19</f>
        <v>2</v>
      </c>
      <c r="J30" s="1846"/>
      <c r="K30" s="1846"/>
      <c r="L30" s="1846"/>
      <c r="M30" s="1847"/>
    </row>
    <row r="31" spans="2:15" s="3" customFormat="1" ht="15.75" customHeight="1" thickBot="1" x14ac:dyDescent="0.3">
      <c r="B31" s="293" t="str">
        <f>'Podmiot Gminny 2018'!C20</f>
        <v>20 01 08</v>
      </c>
      <c r="C31" s="1571" t="str">
        <f>'Podmiot Gminny 2018'!E20</f>
        <v>Odpady kuchenne ulegające biodegradacji</v>
      </c>
      <c r="D31" s="1571"/>
      <c r="E31" s="1571"/>
      <c r="F31" s="1571"/>
      <c r="G31" s="1571"/>
      <c r="H31" s="1572"/>
      <c r="I31" s="1729">
        <f>'Podmiot Gminny 2018'!I20+'Podmiot Gminny 2018 (2)'!I20</f>
        <v>60</v>
      </c>
      <c r="J31" s="1730"/>
      <c r="K31" s="1730"/>
      <c r="L31" s="1730"/>
      <c r="M31" s="1731"/>
    </row>
    <row r="32" spans="2:15" s="3" customFormat="1" ht="15.75" customHeight="1" thickBot="1" x14ac:dyDescent="0.3">
      <c r="B32" s="293" t="str">
        <f>'Podmiot Gminny 2018'!C21</f>
        <v>20 02 01</v>
      </c>
      <c r="C32" s="1571" t="str">
        <f>'Podmiot Gminny 2018'!E21</f>
        <v>Odpady ulegające biodegradacji</v>
      </c>
      <c r="D32" s="1571"/>
      <c r="E32" s="1571"/>
      <c r="F32" s="1571"/>
      <c r="G32" s="1571"/>
      <c r="H32" s="1572"/>
      <c r="I32" s="1729">
        <f>'Podmiot Gminny 2018'!I21+'Podmiot Gminny 2018 (2)'!I21</f>
        <v>400</v>
      </c>
      <c r="J32" s="1730"/>
      <c r="K32" s="1730"/>
      <c r="L32" s="1730"/>
      <c r="M32" s="1731"/>
    </row>
    <row r="33" spans="2:13" s="8" customFormat="1" ht="15.75" customHeight="1" thickBot="1" x14ac:dyDescent="0.3">
      <c r="B33" s="295" t="str">
        <f>'Podmiot Gminny 2018'!C22</f>
        <v>20 03 01</v>
      </c>
      <c r="C33" s="1575" t="str">
        <f>'Podmiot Gminny 2018'!E22</f>
        <v>Niesegregowane (zmieszane) odpady komunalne</v>
      </c>
      <c r="D33" s="1575"/>
      <c r="E33" s="1575"/>
      <c r="F33" s="1575"/>
      <c r="G33" s="1575"/>
      <c r="H33" s="1576"/>
      <c r="I33" s="1851">
        <f>'Podmiot Gminny 2018'!I22+'Podmiot Gminny 2018 (2)'!I22</f>
        <v>2500</v>
      </c>
      <c r="J33" s="1852"/>
      <c r="K33" s="1852"/>
      <c r="L33" s="1852"/>
      <c r="M33" s="1853"/>
    </row>
    <row r="34" spans="2:13" s="3" customFormat="1" ht="15.75" customHeight="1" thickBot="1" x14ac:dyDescent="0.3">
      <c r="B34" s="293" t="str">
        <f>'Podmiot Gminny 2018'!C23</f>
        <v>20 03 02</v>
      </c>
      <c r="C34" s="1571" t="str">
        <f>'Podmiot Gminny 2018'!E23</f>
        <v>Odpady z targowisk</v>
      </c>
      <c r="D34" s="1571"/>
      <c r="E34" s="1571"/>
      <c r="F34" s="1571"/>
      <c r="G34" s="1571"/>
      <c r="H34" s="1572"/>
      <c r="I34" s="1729">
        <f>'Podmiot Gminny 2018'!I23+'Podmiot Gminny 2018 (2)'!I23</f>
        <v>100</v>
      </c>
      <c r="J34" s="1730"/>
      <c r="K34" s="1730"/>
      <c r="L34" s="1730"/>
      <c r="M34" s="1731"/>
    </row>
    <row r="35" spans="2:13" s="7" customFormat="1" ht="15.75" customHeight="1" thickBot="1" x14ac:dyDescent="0.3">
      <c r="B35" s="294" t="str">
        <f>'Podmiot Gminny 2018'!C24</f>
        <v>17 01 01</v>
      </c>
      <c r="C35" s="1577" t="str">
        <f>'Podmiot Gminny 2018'!E24</f>
        <v xml:space="preserve"> Odpady betonu oraz gruz betonowy z rozbiórek i remontów</v>
      </c>
      <c r="D35" s="1577"/>
      <c r="E35" s="1577"/>
      <c r="F35" s="1577"/>
      <c r="G35" s="1577"/>
      <c r="H35" s="1578"/>
      <c r="I35" s="1848">
        <f>'Podmiot Gminny 2018'!I24+'Podmiot Gminny 2018 (2)'!I24</f>
        <v>40</v>
      </c>
      <c r="J35" s="1849"/>
      <c r="K35" s="1849"/>
      <c r="L35" s="1849"/>
      <c r="M35" s="1850"/>
    </row>
    <row r="36" spans="2:13" s="7" customFormat="1" ht="15.75" customHeight="1" thickBot="1" x14ac:dyDescent="0.3">
      <c r="B36" s="294" t="str">
        <f>'Podmiot Gminny 2018'!C25</f>
        <v>17 01 02</v>
      </c>
      <c r="C36" s="1577" t="str">
        <f>'Podmiot Gminny 2018'!E25</f>
        <v xml:space="preserve"> Gruz ceglany</v>
      </c>
      <c r="D36" s="1577"/>
      <c r="E36" s="1577"/>
      <c r="F36" s="1577"/>
      <c r="G36" s="1577"/>
      <c r="H36" s="1578"/>
      <c r="I36" s="1848">
        <f>'Podmiot Gminny 2018'!I25+'Podmiot Gminny 2018 (2)'!I25</f>
        <v>10</v>
      </c>
      <c r="J36" s="1849"/>
      <c r="K36" s="1849"/>
      <c r="L36" s="1849"/>
      <c r="M36" s="1850"/>
    </row>
    <row r="37" spans="2:13" s="7" customFormat="1" ht="15.75" customHeight="1" thickBot="1" x14ac:dyDescent="0.3">
      <c r="B37" s="294" t="str">
        <f>'Podmiot Gminny 2018'!C26</f>
        <v>17 01 03</v>
      </c>
      <c r="C37" s="1577" t="str">
        <f>'Podmiot Gminny 2018'!E26</f>
        <v xml:space="preserve"> Odpady innych materiałów ceramicznych i elementów wyposażenia</v>
      </c>
      <c r="D37" s="1577"/>
      <c r="E37" s="1577"/>
      <c r="F37" s="1577"/>
      <c r="G37" s="1577"/>
      <c r="H37" s="1578"/>
      <c r="I37" s="1848">
        <f>'Podmiot Gminny 2018'!I26+'Podmiot Gminny 2018 (2)'!I26</f>
        <v>40</v>
      </c>
      <c r="J37" s="1849"/>
      <c r="K37" s="1849"/>
      <c r="L37" s="1849"/>
      <c r="M37" s="1850"/>
    </row>
    <row r="38" spans="2:13" s="7" customFormat="1" ht="27" customHeight="1" thickBot="1" x14ac:dyDescent="0.3">
      <c r="B38" s="294" t="str">
        <f>'Podmiot Gminny 2018'!C27</f>
        <v>17 01 07</v>
      </c>
      <c r="C38" s="1577" t="str">
        <f>'Podmiot Gminny 2018'!E27</f>
        <v xml:space="preserve"> Zmieszane odpady z betonu, gruzu ceglanego, odpadowych materiałów ceramicznych i elementów wyposażenia inne niż wymienione w 17 01 06</v>
      </c>
      <c r="D38" s="1577"/>
      <c r="E38" s="1577"/>
      <c r="F38" s="1577"/>
      <c r="G38" s="1577"/>
      <c r="H38" s="1578"/>
      <c r="I38" s="1848">
        <f>'Podmiot Gminny 2018'!I27+'Podmiot Gminny 2018 (2)'!I27</f>
        <v>10</v>
      </c>
      <c r="J38" s="1849"/>
      <c r="K38" s="1849"/>
      <c r="L38" s="1849"/>
      <c r="M38" s="1850"/>
    </row>
    <row r="39" spans="2:13" s="3" customFormat="1" ht="15.75" thickBot="1" x14ac:dyDescent="0.3">
      <c r="B39" s="293" t="str">
        <f>'Podmiot Gminny 2018'!C28</f>
        <v>20 01 11</v>
      </c>
      <c r="C39" s="1571" t="str">
        <f>'Podmiot Gminny 2018'!E28</f>
        <v>Tekstylia</v>
      </c>
      <c r="D39" s="1571"/>
      <c r="E39" s="1571"/>
      <c r="F39" s="1571"/>
      <c r="G39" s="1571"/>
      <c r="H39" s="1572"/>
      <c r="I39" s="1729">
        <f>'Podmiot Gminny 2018'!I28+'Podmiot Gminny 2018 (2)'!I28</f>
        <v>8</v>
      </c>
      <c r="J39" s="1730"/>
      <c r="K39" s="1730"/>
      <c r="L39" s="1730"/>
      <c r="M39" s="1731"/>
    </row>
    <row r="40" spans="2:13" ht="25.5" customHeight="1" thickBot="1" x14ac:dyDescent="0.3">
      <c r="B40" s="278" t="str">
        <f>'Podmiot Gminny 2018'!C29</f>
        <v>20 01 36</v>
      </c>
      <c r="C40" s="1564" t="str">
        <f>'Podmiot Gminny 2018'!E29</f>
        <v>Zużyte urządzenia elektryczne i elektroniczne inne niż wymienione w 20 01 21, 20 01 23 i 20 01 35</v>
      </c>
      <c r="D40" s="1564"/>
      <c r="E40" s="1564"/>
      <c r="F40" s="1564"/>
      <c r="G40" s="1564"/>
      <c r="H40" s="1565"/>
      <c r="I40" s="1866">
        <f>'Podmiot Gminny 2018'!I29+'Podmiot Gminny 2018 (2)'!I29</f>
        <v>3.504</v>
      </c>
      <c r="J40" s="1867"/>
      <c r="K40" s="1867"/>
      <c r="L40" s="1867"/>
      <c r="M40" s="1868"/>
    </row>
    <row r="41" spans="2:13" ht="15.75" customHeight="1" thickBot="1" x14ac:dyDescent="0.3">
      <c r="B41" s="278" t="str">
        <f>'Podmiot Gminny 2018'!C30</f>
        <v>20 03 07</v>
      </c>
      <c r="C41" s="1564" t="str">
        <f>'Podmiot Gminny 2018'!E30</f>
        <v>Odpady wielkogabarytowe</v>
      </c>
      <c r="D41" s="1564"/>
      <c r="E41" s="1564"/>
      <c r="F41" s="1564"/>
      <c r="G41" s="1564"/>
      <c r="H41" s="1565"/>
      <c r="I41" s="1866">
        <f>'Podmiot Gminny 2018'!I30+'Podmiot Gminny 2018 (2)'!I30</f>
        <v>30</v>
      </c>
      <c r="J41" s="1867"/>
      <c r="K41" s="1867"/>
      <c r="L41" s="1867"/>
      <c r="M41" s="1868"/>
    </row>
    <row r="42" spans="2:13" ht="15.75" customHeight="1" thickBot="1" x14ac:dyDescent="0.3">
      <c r="B42" s="278" t="str">
        <f>'Podmiot Gminny 2018'!C31</f>
        <v>ex 20 03 99</v>
      </c>
      <c r="C42" s="1564" t="str">
        <f>'Podmiot Gminny 2018'!E31</f>
        <v>Odpady komunalne niewymienione w innych podgrupach - popioły</v>
      </c>
      <c r="D42" s="1564"/>
      <c r="E42" s="1564"/>
      <c r="F42" s="1564"/>
      <c r="G42" s="1564"/>
      <c r="H42" s="1565"/>
      <c r="I42" s="1866">
        <f>'Podmiot Gminny 2018'!I31+'Podmiot Gminny 2018 (2)'!I31</f>
        <v>800</v>
      </c>
      <c r="J42" s="1867"/>
      <c r="K42" s="1867"/>
      <c r="L42" s="1867"/>
      <c r="M42" s="1868"/>
    </row>
    <row r="43" spans="2:13" s="5" customFormat="1" ht="25.5" customHeight="1" thickBot="1" x14ac:dyDescent="0.3">
      <c r="B43" s="292" t="str">
        <f>'Podmiot Wolnorynkowy 2018 '!C13</f>
        <v>15 01 06</v>
      </c>
      <c r="C43" s="1573" t="str">
        <f>'Podmiot Wolnorynkowy 2018 '!E13</f>
        <v xml:space="preserve">Zmieszane odpady opakowaniowe ( w części papier, szkło, tworzywa, metale, wielomateriałowe) </v>
      </c>
      <c r="D43" s="1573"/>
      <c r="E43" s="1573"/>
      <c r="F43" s="1573"/>
      <c r="G43" s="1573"/>
      <c r="H43" s="1574"/>
      <c r="I43" s="1845">
        <f>'Podmiot Wolnorynkowy 2018 '!I13</f>
        <v>10</v>
      </c>
      <c r="J43" s="1846"/>
      <c r="K43" s="1846"/>
      <c r="L43" s="1846"/>
      <c r="M43" s="1847"/>
    </row>
    <row r="44" spans="2:13" s="5" customFormat="1" ht="15.75" customHeight="1" thickBot="1" x14ac:dyDescent="0.3">
      <c r="B44" s="292" t="str">
        <f>'Podmiot Wolnorynkowy 2018 '!C14</f>
        <v>15 01 07</v>
      </c>
      <c r="C44" s="1573" t="str">
        <f>'Podmiot Wolnorynkowy 2018 '!E14</f>
        <v>Opakowania ze szkła</v>
      </c>
      <c r="D44" s="1573"/>
      <c r="E44" s="1573"/>
      <c r="F44" s="1573"/>
      <c r="G44" s="1573"/>
      <c r="H44" s="1574"/>
      <c r="I44" s="1845">
        <f>'Podmiot Wolnorynkowy 2018 '!I14</f>
        <v>1</v>
      </c>
      <c r="J44" s="1846"/>
      <c r="K44" s="1846"/>
      <c r="L44" s="1846"/>
      <c r="M44" s="1847"/>
    </row>
    <row r="45" spans="2:13" s="8" customFormat="1" ht="15.75" customHeight="1" thickBot="1" x14ac:dyDescent="0.3">
      <c r="B45" s="295" t="str">
        <f>'Podmiot Wolnorynkowy 2018 '!C15</f>
        <v>20 03 01</v>
      </c>
      <c r="C45" s="1575" t="str">
        <f>'Podmiot Wolnorynkowy 2018 '!E15</f>
        <v>Niesegregowane (zmieszane) odpady komunalne</v>
      </c>
      <c r="D45" s="1575"/>
      <c r="E45" s="1575"/>
      <c r="F45" s="1575"/>
      <c r="G45" s="1575"/>
      <c r="H45" s="1576"/>
      <c r="I45" s="1851">
        <f>'Podmiot Wolnorynkowy 2018 '!I15</f>
        <v>200</v>
      </c>
      <c r="J45" s="1852"/>
      <c r="K45" s="1852"/>
      <c r="L45" s="1852"/>
      <c r="M45" s="1853"/>
    </row>
    <row r="46" spans="2:13" s="7" customFormat="1" ht="15.75" customHeight="1" thickBot="1" x14ac:dyDescent="0.3">
      <c r="B46" s="294" t="str">
        <f>'Podmiot Wolnorynkowy 2018 '!C16</f>
        <v>17 01 03</v>
      </c>
      <c r="C46" s="1577" t="str">
        <f>'Podmiot Wolnorynkowy 2018 '!E16</f>
        <v xml:space="preserve"> Odpady innych materiałów ceramicznych i elementów wyposażenia</v>
      </c>
      <c r="D46" s="1577"/>
      <c r="E46" s="1577"/>
      <c r="F46" s="1577"/>
      <c r="G46" s="1577"/>
      <c r="H46" s="1578"/>
      <c r="I46" s="1848">
        <f>'Podmiot Wolnorynkowy 2018 '!I16</f>
        <v>20</v>
      </c>
      <c r="J46" s="1849"/>
      <c r="K46" s="1849"/>
      <c r="L46" s="1849"/>
      <c r="M46" s="1850"/>
    </row>
    <row r="47" spans="2:13" s="7" customFormat="1" ht="22.5" customHeight="1" thickBot="1" x14ac:dyDescent="0.3">
      <c r="B47" s="294" t="str">
        <f>'Podmiot Wolnorynkowy 2018 '!C17</f>
        <v>17 01 07</v>
      </c>
      <c r="C47" s="1577" t="str">
        <f>'Podmiot Wolnorynkowy 2018 '!E17</f>
        <v xml:space="preserve"> Zmieszane odpady z betonu, gruzu ceglanego, odpadowych materiałów ceramicznych i elementów wyposażenia inne niż wymienione w 17 01 06</v>
      </c>
      <c r="D47" s="1577"/>
      <c r="E47" s="1577"/>
      <c r="F47" s="1577"/>
      <c r="G47" s="1577"/>
      <c r="H47" s="1578"/>
      <c r="I47" s="1848">
        <f>'Podmiot Wolnorynkowy 2018 '!I17</f>
        <v>5</v>
      </c>
      <c r="J47" s="1849"/>
      <c r="K47" s="1849"/>
      <c r="L47" s="1849"/>
      <c r="M47" s="1850"/>
    </row>
    <row r="48" spans="2:13" ht="15.75" customHeight="1" thickBot="1" x14ac:dyDescent="0.3">
      <c r="B48" s="278" t="str">
        <f>'Podmiot Wolnorynkowy 2018 '!C18</f>
        <v>20 03 07</v>
      </c>
      <c r="C48" s="1564" t="str">
        <f>'Podmiot Wolnorynkowy 2018 '!E18</f>
        <v>Odpady wielkogabarytowe</v>
      </c>
      <c r="D48" s="1564"/>
      <c r="E48" s="1564"/>
      <c r="F48" s="1564"/>
      <c r="G48" s="1564"/>
      <c r="H48" s="1565"/>
      <c r="I48" s="1866">
        <f>'Podmiot Wolnorynkowy 2018 '!I18</f>
        <v>1</v>
      </c>
      <c r="J48" s="1867"/>
      <c r="K48" s="1867"/>
      <c r="L48" s="1867"/>
      <c r="M48" s="1868"/>
    </row>
    <row r="49" spans="2:19" ht="15.75" customHeight="1" thickBot="1" x14ac:dyDescent="0.3">
      <c r="B49" s="278" t="str">
        <f>'Podmiot Wolnorynkowy 2018 '!C19</f>
        <v>ex 20 03 99</v>
      </c>
      <c r="C49" s="1564" t="str">
        <f>'Podmiot Wolnorynkowy 2018 '!E19</f>
        <v>Odpady komunalne niewymienione w innych podgrupach - popioły</v>
      </c>
      <c r="D49" s="1564"/>
      <c r="E49" s="1564"/>
      <c r="F49" s="1564"/>
      <c r="G49" s="1564"/>
      <c r="H49" s="1565"/>
      <c r="I49" s="1866">
        <f>'Podmiot Wolnorynkowy 2018 '!I19</f>
        <v>50</v>
      </c>
      <c r="J49" s="1867"/>
      <c r="K49" s="1867"/>
      <c r="L49" s="1867"/>
      <c r="M49" s="1868"/>
    </row>
    <row r="50" spans="2:19" ht="15.75" thickBot="1" x14ac:dyDescent="0.3">
      <c r="B50" s="278"/>
      <c r="C50" s="1564"/>
      <c r="D50" s="1564"/>
      <c r="E50" s="1564"/>
      <c r="F50" s="1564"/>
      <c r="G50" s="1564"/>
      <c r="H50" s="1565"/>
      <c r="I50" s="1879"/>
      <c r="J50" s="1880"/>
      <c r="K50" s="1880"/>
      <c r="L50" s="1880"/>
      <c r="M50" s="1881"/>
    </row>
    <row r="51" spans="2:19" ht="15.75" thickBot="1" x14ac:dyDescent="0.3">
      <c r="B51" s="278"/>
      <c r="C51" s="1564"/>
      <c r="D51" s="1564"/>
      <c r="E51" s="1564"/>
      <c r="F51" s="1564"/>
      <c r="G51" s="1564"/>
      <c r="H51" s="1565"/>
      <c r="I51" s="1879"/>
      <c r="J51" s="1880"/>
      <c r="K51" s="1880"/>
      <c r="L51" s="1880"/>
      <c r="M51" s="1881"/>
    </row>
    <row r="52" spans="2:19" ht="15.75" thickBot="1" x14ac:dyDescent="0.3">
      <c r="B52" s="1670" t="s">
        <v>7</v>
      </c>
      <c r="C52" s="1671"/>
      <c r="D52" s="1671"/>
      <c r="E52" s="1671"/>
      <c r="F52" s="1671"/>
      <c r="G52" s="1671"/>
      <c r="H52" s="1672"/>
      <c r="I52" s="1876">
        <f>SUM(I24:M49)</f>
        <v>4710.5039999999999</v>
      </c>
      <c r="J52" s="1877"/>
      <c r="K52" s="1877"/>
      <c r="L52" s="1877"/>
      <c r="M52" s="1878"/>
      <c r="O52" s="226">
        <f>'Podmiot Gminny 2018'!I35+'Podmiot Gminny 2018 (2)'!I35+'Podmiot Wolnorynkowy 2018 '!I23</f>
        <v>4710.5039999999999</v>
      </c>
    </row>
    <row r="53" spans="2:19" x14ac:dyDescent="0.25">
      <c r="B53" s="1627" t="s">
        <v>615</v>
      </c>
      <c r="C53" s="1628"/>
      <c r="D53" s="1628"/>
      <c r="E53" s="1628"/>
      <c r="F53" s="1628"/>
      <c r="G53" s="1628"/>
      <c r="H53" s="1629"/>
      <c r="I53" s="1870">
        <f>I52-I55</f>
        <v>4585.5039999999999</v>
      </c>
      <c r="J53" s="1871"/>
      <c r="K53" s="1871"/>
      <c r="L53" s="1871"/>
      <c r="M53" s="1872"/>
      <c r="O53" s="226">
        <f>'Podmiot Gminny 2018'!I36+'Podmiot Gminny 2018 (2)'!I36+'Podmiot Wolnorynkowy 2018 '!I24</f>
        <v>4585.5039999999999</v>
      </c>
    </row>
    <row r="54" spans="2:19" ht="15.75" thickBot="1" x14ac:dyDescent="0.3">
      <c r="B54" s="1624" t="s">
        <v>616</v>
      </c>
      <c r="C54" s="1625"/>
      <c r="D54" s="1625"/>
      <c r="E54" s="1625"/>
      <c r="F54" s="1625"/>
      <c r="G54" s="1625"/>
      <c r="H54" s="1626"/>
      <c r="I54" s="1873"/>
      <c r="J54" s="1874"/>
      <c r="K54" s="1874"/>
      <c r="L54" s="1874"/>
      <c r="M54" s="1875"/>
      <c r="O54" s="226">
        <f>'Podmiot Gminny 2018'!I37+'Podmiot Gminny 2018 (2)'!I37+'Podmiot Wolnorynkowy 2018 '!I25</f>
        <v>0</v>
      </c>
    </row>
    <row r="55" spans="2:19" ht="15.75" thickBot="1" x14ac:dyDescent="0.3">
      <c r="B55" s="1700" t="s">
        <v>332</v>
      </c>
      <c r="C55" s="1722"/>
      <c r="D55" s="1722"/>
      <c r="E55" s="1722"/>
      <c r="F55" s="1722"/>
      <c r="G55" s="1722"/>
      <c r="H55" s="1701"/>
      <c r="I55" s="1876">
        <f>I35++I36+I37+I38+I46+I47</f>
        <v>125</v>
      </c>
      <c r="J55" s="1877"/>
      <c r="K55" s="1877"/>
      <c r="L55" s="1877"/>
      <c r="M55" s="1878"/>
      <c r="O55" s="226">
        <f>'Podmiot Gminny 2018'!I38+'Podmiot Gminny 2018 (2)'!I38+'Podmiot Wolnorynkowy 2018 '!I26</f>
        <v>125</v>
      </c>
    </row>
    <row r="56" spans="2:19" ht="33" customHeight="1" thickBot="1" x14ac:dyDescent="0.3">
      <c r="B56" s="1813" t="s">
        <v>828</v>
      </c>
      <c r="C56" s="1814"/>
      <c r="D56" s="1814"/>
      <c r="E56" s="1814"/>
      <c r="F56" s="1814"/>
      <c r="G56" s="1814"/>
      <c r="H56" s="1814"/>
      <c r="I56" s="1814"/>
      <c r="J56" s="1814"/>
      <c r="K56" s="1814"/>
      <c r="L56" s="1814"/>
      <c r="M56" s="1815"/>
    </row>
    <row r="57" spans="2:19" ht="74.25" customHeight="1" thickBot="1" x14ac:dyDescent="0.3">
      <c r="B57" s="1813" t="s">
        <v>829</v>
      </c>
      <c r="C57" s="1814"/>
      <c r="D57" s="1814"/>
      <c r="E57" s="1814"/>
      <c r="F57" s="1814"/>
      <c r="G57" s="1814"/>
      <c r="H57" s="1814"/>
      <c r="I57" s="1814"/>
      <c r="J57" s="1814"/>
      <c r="K57" s="1814"/>
      <c r="L57" s="1814"/>
      <c r="M57" s="1815"/>
      <c r="O57" s="1619" t="s">
        <v>472</v>
      </c>
      <c r="P57" s="1619"/>
      <c r="Q57" s="1619"/>
      <c r="R57" s="1619"/>
      <c r="S57" s="1619"/>
    </row>
    <row r="58" spans="2:19" ht="53.25" customHeight="1" x14ac:dyDescent="0.25">
      <c r="B58" s="227"/>
      <c r="C58" s="1611"/>
      <c r="D58" s="1613"/>
      <c r="E58" s="1882" t="s">
        <v>672</v>
      </c>
      <c r="F58" s="1883"/>
      <c r="G58" s="1884"/>
      <c r="H58" s="1718" t="s">
        <v>334</v>
      </c>
      <c r="I58" s="1888"/>
      <c r="J58" s="1719"/>
      <c r="K58" s="1882" t="s">
        <v>591</v>
      </c>
      <c r="L58" s="1884"/>
      <c r="M58" s="228"/>
    </row>
    <row r="59" spans="2:19" ht="90.75" customHeight="1" thickBot="1" x14ac:dyDescent="0.3">
      <c r="B59" s="229" t="s">
        <v>669</v>
      </c>
      <c r="C59" s="1632" t="s">
        <v>670</v>
      </c>
      <c r="D59" s="1633"/>
      <c r="E59" s="1885"/>
      <c r="F59" s="1886"/>
      <c r="G59" s="1887"/>
      <c r="H59" s="1720" t="s">
        <v>673</v>
      </c>
      <c r="I59" s="1889"/>
      <c r="J59" s="1721"/>
      <c r="K59" s="1614" t="s">
        <v>592</v>
      </c>
      <c r="L59" s="1616"/>
      <c r="M59" s="230" t="s">
        <v>674</v>
      </c>
    </row>
    <row r="60" spans="2:19" s="5" customFormat="1" ht="15.75" customHeight="1" thickBot="1" x14ac:dyDescent="0.3">
      <c r="B60" s="231" t="str">
        <f>'Podmiot Gminny 2018'!C43</f>
        <v>15 01 02</v>
      </c>
      <c r="C60" s="1582" t="str">
        <f>'Podmiot Gminny 2018'!D43</f>
        <v>Opakowania z tworzyw sztucznych</v>
      </c>
      <c r="D60" s="1583"/>
      <c r="E60" s="1584">
        <f>'Podmiot Gminny 2018'!E43+'Podmiot Gminny 2018 (2)'!E43</f>
        <v>160</v>
      </c>
      <c r="F60" s="1585"/>
      <c r="G60" s="1586"/>
      <c r="H60" s="1592" t="str">
        <f>'Podmiot Gminny 2018'!G43</f>
        <v>R12/R3</v>
      </c>
      <c r="I60" s="1593"/>
      <c r="J60" s="1594"/>
      <c r="K60" s="1732" t="str">
        <f>'Podmiot Gminny 2018'!J43</f>
        <v xml:space="preserve">Sortownia Toruń 2 </v>
      </c>
      <c r="L60" s="1733"/>
      <c r="M60" s="231" t="str">
        <f>'Podmiot Gminny 2018'!L43</f>
        <v xml:space="preserve">Toruń ulica Magazynowa 1  </v>
      </c>
      <c r="O60" s="1946" t="s">
        <v>975</v>
      </c>
      <c r="P60" s="1946"/>
      <c r="Q60" s="1946"/>
      <c r="R60" s="1946"/>
      <c r="S60" s="1946"/>
    </row>
    <row r="61" spans="2:19" s="5" customFormat="1" ht="15.75" thickBot="1" x14ac:dyDescent="0.3">
      <c r="B61" s="231" t="str">
        <f>'Podmiot Gminny 2018'!C44</f>
        <v>15 01 04</v>
      </c>
      <c r="C61" s="1582" t="str">
        <f>'Podmiot Gminny 2018'!D44</f>
        <v>Opakowania z metali</v>
      </c>
      <c r="D61" s="1583"/>
      <c r="E61" s="1584">
        <f>'Podmiot Gminny 2018'!E44+'Podmiot Gminny 2018 (2)'!E44</f>
        <v>10</v>
      </c>
      <c r="F61" s="1585"/>
      <c r="G61" s="1586"/>
      <c r="H61" s="1592" t="str">
        <f>'Podmiot Gminny 2018'!G44</f>
        <v>R12/R5</v>
      </c>
      <c r="I61" s="1593">
        <f>'Podmiot Gminny 2018'!H44</f>
        <v>0</v>
      </c>
      <c r="J61" s="1594">
        <f>'Podmiot Gminny 2018'!I44</f>
        <v>0</v>
      </c>
      <c r="K61" s="1732" t="str">
        <f>'Podmiot Gminny 2018'!J44</f>
        <v xml:space="preserve">Sortownia Toruń 2 </v>
      </c>
      <c r="L61" s="1733">
        <f>'Podmiot Gminny 2018'!K44</f>
        <v>0</v>
      </c>
      <c r="M61" s="231" t="str">
        <f>'Podmiot Gminny 2018'!L44</f>
        <v xml:space="preserve">Toruń ulica Magazynowa 1  </v>
      </c>
      <c r="O61" s="1946"/>
      <c r="P61" s="1946"/>
      <c r="Q61" s="1946"/>
      <c r="R61" s="1946"/>
      <c r="S61" s="1946"/>
    </row>
    <row r="62" spans="2:19" s="5" customFormat="1" ht="15.75" thickBot="1" x14ac:dyDescent="0.3">
      <c r="B62" s="231" t="str">
        <f>'Podmiot Gminny 2018'!C46</f>
        <v>15 01 07</v>
      </c>
      <c r="C62" s="1582" t="str">
        <f>'Podmiot Gminny 2018'!D46</f>
        <v>Opakowania ze szkła</v>
      </c>
      <c r="D62" s="1583"/>
      <c r="E62" s="1584">
        <f>'Podmiot Gminny 2018'!E46+'Podmiot Gminny 2018 (2)'!E46</f>
        <v>150</v>
      </c>
      <c r="F62" s="1585"/>
      <c r="G62" s="1586"/>
      <c r="H62" s="1592" t="str">
        <f>'Podmiot Gminny 2018'!G46</f>
        <v>R5</v>
      </c>
      <c r="I62" s="1593">
        <f>'Podmiot Gminny 2018'!H46</f>
        <v>0</v>
      </c>
      <c r="J62" s="1594">
        <f>'Podmiot Gminny 2018'!I46</f>
        <v>0</v>
      </c>
      <c r="K62" s="1732" t="str">
        <f>'Podmiot Gminny 2018'!J46</f>
        <v>Punkt skupu Toruń 3</v>
      </c>
      <c r="L62" s="1733">
        <f>'Podmiot Gminny 2018'!K46</f>
        <v>0</v>
      </c>
      <c r="M62" s="231" t="str">
        <f>'Podmiot Gminny 2018'!L46</f>
        <v xml:space="preserve">Toruń ulica w Chmurze 1  </v>
      </c>
      <c r="O62" s="1946"/>
      <c r="P62" s="1946"/>
      <c r="Q62" s="1946"/>
      <c r="R62" s="1946"/>
      <c r="S62" s="1946"/>
    </row>
    <row r="63" spans="2:19" s="7" customFormat="1" ht="15.75" thickBot="1" x14ac:dyDescent="0.3">
      <c r="B63" s="232" t="str">
        <f>'Podmiot Gminny 2018'!C47</f>
        <v>17 01 01</v>
      </c>
      <c r="C63" s="1741" t="str">
        <f>'Podmiot Gminny 2018'!D47</f>
        <v xml:space="preserve"> Odpady betonu oraz gruz betonowy z rozbiórek i remontów</v>
      </c>
      <c r="D63" s="1742"/>
      <c r="E63" s="1584">
        <f>'Podmiot Gminny 2018'!E47+'Podmiot Gminny 2018 (2)'!E47</f>
        <v>40</v>
      </c>
      <c r="F63" s="1585"/>
      <c r="G63" s="1586"/>
      <c r="H63" s="1630" t="str">
        <f>'Podmiot Gminny 2018'!G47</f>
        <v>R5</v>
      </c>
      <c r="I63" s="1869">
        <f>'Podmiot Gminny 2018'!H47</f>
        <v>0</v>
      </c>
      <c r="J63" s="1631">
        <f>'Podmiot Gminny 2018'!I47</f>
        <v>0</v>
      </c>
      <c r="K63" s="1745" t="str">
        <f>'Podmiot Gminny 2018'!J47</f>
        <v>Składowisko w Lasku 4</v>
      </c>
      <c r="L63" s="1746">
        <f>'Podmiot Gminny 2018'!K47</f>
        <v>0</v>
      </c>
      <c r="M63" s="232" t="str">
        <f>'Podmiot Gminny 2018'!L47</f>
        <v>Toruń, ulica Przydrożna 1</v>
      </c>
      <c r="O63" s="1946"/>
      <c r="P63" s="1946"/>
      <c r="Q63" s="1946"/>
      <c r="R63" s="1946"/>
      <c r="S63" s="1946"/>
    </row>
    <row r="64" spans="2:19" s="7" customFormat="1" ht="15.75" thickBot="1" x14ac:dyDescent="0.3">
      <c r="B64" s="232" t="str">
        <f>'Podmiot Gminny 2018'!C48</f>
        <v>17 01 02</v>
      </c>
      <c r="C64" s="1741" t="str">
        <f>'Podmiot Gminny 2018'!D48</f>
        <v xml:space="preserve"> Gruz ceglany</v>
      </c>
      <c r="D64" s="1742"/>
      <c r="E64" s="1584">
        <f>'Podmiot Gminny 2018'!E48+'Podmiot Gminny 2018 (2)'!E48</f>
        <v>10</v>
      </c>
      <c r="F64" s="1585"/>
      <c r="G64" s="1586"/>
      <c r="H64" s="1630" t="str">
        <f>'Podmiot Gminny 2018'!G48</f>
        <v>R5</v>
      </c>
      <c r="I64" s="1869">
        <f>'Podmiot Gminny 2018'!H48</f>
        <v>0</v>
      </c>
      <c r="J64" s="1631">
        <f>'Podmiot Gminny 2018'!I48</f>
        <v>0</v>
      </c>
      <c r="K64" s="1745" t="str">
        <f>'Podmiot Gminny 2018'!J48</f>
        <v>Składowisko w Lasku 4</v>
      </c>
      <c r="L64" s="1746">
        <f>'Podmiot Gminny 2018'!K48</f>
        <v>0</v>
      </c>
      <c r="M64" s="232" t="str">
        <f>'Podmiot Gminny 2018'!L48</f>
        <v>Toruń, ulica Przydrożna 1</v>
      </c>
      <c r="O64" s="1946"/>
      <c r="P64" s="1946"/>
      <c r="Q64" s="1946"/>
      <c r="R64" s="1946"/>
      <c r="S64" s="1946"/>
    </row>
    <row r="65" spans="2:39" s="7" customFormat="1" ht="15.75" thickBot="1" x14ac:dyDescent="0.3">
      <c r="B65" s="232" t="str">
        <f>'Podmiot Gminny 2018'!C49</f>
        <v>17 01 03</v>
      </c>
      <c r="C65" s="1741" t="str">
        <f>'Podmiot Gminny 2018'!D49</f>
        <v xml:space="preserve"> Odpady innych materiałów ceramicznych i elementów wyposażenia</v>
      </c>
      <c r="D65" s="1742"/>
      <c r="E65" s="1584">
        <f>'Podmiot Gminny 2018'!E49+'Podmiot Gminny 2018 (2)'!E49</f>
        <v>40</v>
      </c>
      <c r="F65" s="1585"/>
      <c r="G65" s="1586"/>
      <c r="H65" s="1630" t="str">
        <f>'Podmiot Gminny 2018'!G49</f>
        <v>R5</v>
      </c>
      <c r="I65" s="1869">
        <f>'Podmiot Gminny 2018'!H49</f>
        <v>0</v>
      </c>
      <c r="J65" s="1631">
        <f>'Podmiot Gminny 2018'!I49</f>
        <v>0</v>
      </c>
      <c r="K65" s="1745" t="str">
        <f>'Podmiot Gminny 2018'!J49</f>
        <v>Składowisko w Lasku 4</v>
      </c>
      <c r="L65" s="1746">
        <f>'Podmiot Gminny 2018'!K49</f>
        <v>0</v>
      </c>
      <c r="M65" s="232" t="str">
        <f>'Podmiot Gminny 2018'!L49</f>
        <v>Toruń, ulica Przydrożna 1</v>
      </c>
      <c r="O65" s="1946"/>
      <c r="P65" s="1946"/>
      <c r="Q65" s="1946"/>
      <c r="R65" s="1946"/>
      <c r="S65" s="1946"/>
    </row>
    <row r="66" spans="2:39" s="7" customFormat="1" ht="15.75" thickBot="1" x14ac:dyDescent="0.3">
      <c r="B66" s="232" t="str">
        <f>'Podmiot Gminny 2018'!C50</f>
        <v>17 01 07</v>
      </c>
      <c r="C66" s="1741" t="str">
        <f>'Podmiot Gminny 2018'!D50</f>
        <v xml:space="preserve"> Zmieszane odpady z betonu, gruzu ceglanego, odpadowych materiałów ceramicznych i elementów wyposażenia inne niż wymienione w 17 01 06</v>
      </c>
      <c r="D66" s="1742"/>
      <c r="E66" s="1584">
        <f>'Podmiot Gminny 2018'!E50+'Podmiot Gminny 2018 (2)'!E50</f>
        <v>10</v>
      </c>
      <c r="F66" s="1585"/>
      <c r="G66" s="1586"/>
      <c r="H66" s="1630" t="str">
        <f>'Podmiot Gminny 2018'!G50</f>
        <v>D5</v>
      </c>
      <c r="I66" s="1869">
        <f>'Podmiot Gminny 2018'!H50</f>
        <v>0</v>
      </c>
      <c r="J66" s="1631">
        <f>'Podmiot Gminny 2018'!I50</f>
        <v>0</v>
      </c>
      <c r="K66" s="1745" t="str">
        <f>'Podmiot Gminny 2018'!J50</f>
        <v>Składowisko w Lasku 4</v>
      </c>
      <c r="L66" s="1746">
        <f>'Podmiot Gminny 2018'!K50</f>
        <v>0</v>
      </c>
      <c r="M66" s="232" t="str">
        <f>'Podmiot Gminny 2018'!L50</f>
        <v>Toruń, ulica Przydrożna 1</v>
      </c>
      <c r="O66" s="1946"/>
      <c r="P66" s="1946"/>
      <c r="Q66" s="1946"/>
      <c r="R66" s="1946"/>
      <c r="S66" s="1946"/>
    </row>
    <row r="67" spans="2:39" s="5" customFormat="1" ht="15.75" thickBot="1" x14ac:dyDescent="0.3">
      <c r="B67" s="231" t="str">
        <f>'Podmiot Gminny 2018'!C52</f>
        <v>20 01 02</v>
      </c>
      <c r="C67" s="1582" t="str">
        <f>'Podmiot Gminny 2018'!D52</f>
        <v>Szkło</v>
      </c>
      <c r="D67" s="1583"/>
      <c r="E67" s="1584">
        <f>'Podmiot Gminny 2018'!E52+'Podmiot Gminny 2018 (2)'!E52</f>
        <v>2</v>
      </c>
      <c r="F67" s="1585"/>
      <c r="G67" s="1586"/>
      <c r="H67" s="1592" t="str">
        <f>'Podmiot Gminny 2018'!G52</f>
        <v>R5</v>
      </c>
      <c r="I67" s="1593">
        <f>'Podmiot Gminny 2018'!H52</f>
        <v>0</v>
      </c>
      <c r="J67" s="1594">
        <f>'Podmiot Gminny 2018'!I52</f>
        <v>0</v>
      </c>
      <c r="K67" s="1732" t="str">
        <f>'Podmiot Gminny 2018'!J52</f>
        <v>Punkt skupu Toruń 3</v>
      </c>
      <c r="L67" s="1733">
        <f>'Podmiot Gminny 2018'!K52</f>
        <v>0</v>
      </c>
      <c r="M67" s="231" t="str">
        <f>'Podmiot Gminny 2018'!L52</f>
        <v xml:space="preserve">Toruń ulica w Chmurze 1  </v>
      </c>
      <c r="O67" s="1946"/>
      <c r="P67" s="1946"/>
      <c r="Q67" s="1946"/>
      <c r="R67" s="1946"/>
      <c r="S67" s="1946"/>
    </row>
    <row r="68" spans="2:39" s="8" customFormat="1" ht="15.75" thickBot="1" x14ac:dyDescent="0.3">
      <c r="B68" s="233" t="str">
        <f>'Podmiot Gminny 2018'!C53</f>
        <v>20 03 01</v>
      </c>
      <c r="C68" s="1743" t="str">
        <f>'Podmiot Gminny 2018'!D53</f>
        <v>Niesegregowane (zmieszane) odpady komunalne</v>
      </c>
      <c r="D68" s="1744"/>
      <c r="E68" s="1584">
        <f>'Podmiot Gminny 2018'!E53+'Podmiot Gminny 2018 (2)'!E53</f>
        <v>2000</v>
      </c>
      <c r="F68" s="1585"/>
      <c r="G68" s="1586"/>
      <c r="H68" s="1890" t="str">
        <f>'Podmiot Gminny 2018'!G53</f>
        <v>R12/D8</v>
      </c>
      <c r="I68" s="1891">
        <f>'Podmiot Gminny 2018'!H53</f>
        <v>0</v>
      </c>
      <c r="J68" s="1892">
        <f>'Podmiot Gminny 2018'!I53</f>
        <v>0</v>
      </c>
      <c r="K68" s="1893" t="str">
        <f>'Podmiot Gminny 2018'!J53</f>
        <v>MBP Toruń 1</v>
      </c>
      <c r="L68" s="1894">
        <f>'Podmiot Gminny 2018'!K53</f>
        <v>0</v>
      </c>
      <c r="M68" s="233" t="str">
        <f>'Podmiot Gminny 2018'!L53</f>
        <v xml:space="preserve">Toruń ulica Śmieciowa 1  </v>
      </c>
      <c r="O68" s="1946"/>
      <c r="P68" s="1946"/>
      <c r="Q68" s="1946"/>
      <c r="R68" s="1946"/>
      <c r="S68" s="1946"/>
    </row>
    <row r="69" spans="2:39" s="8" customFormat="1" ht="15.75" thickBot="1" x14ac:dyDescent="0.3">
      <c r="B69" s="233" t="str">
        <f>'Podmiot Gminny 2018'!C54</f>
        <v>20 03 01</v>
      </c>
      <c r="C69" s="1743" t="str">
        <f>'Podmiot Gminny 2018'!D54</f>
        <v>Niesegregowane (zmieszane) odpady komunalne</v>
      </c>
      <c r="D69" s="1744"/>
      <c r="E69" s="1584">
        <f>'Podmiot Gminny 2018'!E54+'Podmiot Gminny 2018 (2)'!E54</f>
        <v>500</v>
      </c>
      <c r="F69" s="1585"/>
      <c r="G69" s="1586"/>
      <c r="H69" s="1890" t="str">
        <f>'Podmiot Gminny 2018'!G54</f>
        <v>R1</v>
      </c>
      <c r="I69" s="1891">
        <f>'Podmiot Gminny 2018'!H54</f>
        <v>0</v>
      </c>
      <c r="J69" s="1892">
        <f>'Podmiot Gminny 2018'!I54</f>
        <v>0</v>
      </c>
      <c r="K69" s="1893" t="str">
        <f>'Podmiot Gminny 2018'!J54</f>
        <v>Spalarnia Bydgoszcz</v>
      </c>
      <c r="L69" s="1894">
        <f>'Podmiot Gminny 2018'!K54</f>
        <v>0</v>
      </c>
      <c r="M69" s="233" t="str">
        <f>'Podmiot Gminny 2018'!L54</f>
        <v>Bydgoszcz ulica XYZ 12</v>
      </c>
    </row>
    <row r="70" spans="2:39" ht="15.75" thickBot="1" x14ac:dyDescent="0.3">
      <c r="B70" s="234" t="str">
        <f>'Podmiot Gminny 2018'!C55</f>
        <v>20 03 07</v>
      </c>
      <c r="C70" s="1734" t="str">
        <f>'Podmiot Gminny 2018'!D55</f>
        <v>Odpady wielkogabarytowe</v>
      </c>
      <c r="D70" s="1735"/>
      <c r="E70" s="1584">
        <f>'Podmiot Gminny 2018'!E55+'Podmiot Gminny 2018 (2)'!E55</f>
        <v>30</v>
      </c>
      <c r="F70" s="1585"/>
      <c r="G70" s="1586"/>
      <c r="H70" s="1736" t="str">
        <f>'Podmiot Gminny 2018'!G55</f>
        <v>R12</v>
      </c>
      <c r="I70" s="1737">
        <f>'Podmiot Gminny 2018'!H55</f>
        <v>0</v>
      </c>
      <c r="J70" s="1738">
        <f>'Podmiot Gminny 2018'!I55</f>
        <v>0</v>
      </c>
      <c r="K70" s="1739" t="str">
        <f>'Podmiot Gminny 2018'!J55</f>
        <v>MBP Toruń 1</v>
      </c>
      <c r="L70" s="1740">
        <f>'Podmiot Gminny 2018'!K55</f>
        <v>0</v>
      </c>
      <c r="M70" s="234" t="str">
        <f>'Podmiot Gminny 2018'!L55</f>
        <v xml:space="preserve">Toruń ulica Śmieciowa 1  </v>
      </c>
    </row>
    <row r="71" spans="2:39" ht="15.75" thickBot="1" x14ac:dyDescent="0.3">
      <c r="B71" s="234" t="str">
        <f>'Podmiot Gminny 2018'!C56</f>
        <v>ex 20 03 99</v>
      </c>
      <c r="C71" s="1734" t="str">
        <f>'Podmiot Gminny 2018'!D56</f>
        <v>Odpady komunalne niewymienione w innych podgrupach - popioły</v>
      </c>
      <c r="D71" s="1735"/>
      <c r="E71" s="1584">
        <f>'Podmiot Gminny 2018'!E56+'Podmiot Gminny 2018 (2)'!E56</f>
        <v>800</v>
      </c>
      <c r="F71" s="1585"/>
      <c r="G71" s="1586"/>
      <c r="H71" s="1736" t="str">
        <f>'Podmiot Gminny 2018'!G56</f>
        <v>D5</v>
      </c>
      <c r="I71" s="1737">
        <f>'Podmiot Gminny 2018'!H56</f>
        <v>0</v>
      </c>
      <c r="J71" s="1738">
        <f>'Podmiot Gminny 2018'!I56</f>
        <v>0</v>
      </c>
      <c r="K71" s="1739" t="str">
        <f>'Podmiot Gminny 2018'!J56</f>
        <v>Składowisko w Lasku 4</v>
      </c>
      <c r="L71" s="1740">
        <f>'Podmiot Gminny 2018'!K56</f>
        <v>0</v>
      </c>
      <c r="M71" s="234" t="str">
        <f>'Podmiot Gminny 2018'!L56</f>
        <v>Toruń, ulica Przydrożna 1</v>
      </c>
    </row>
    <row r="72" spans="2:39" s="5" customFormat="1" ht="33" customHeight="1" thickBot="1" x14ac:dyDescent="0.3">
      <c r="B72" s="231" t="str">
        <f>'Podmiot Wolnorynkowy 2018 '!C31</f>
        <v>15 01 06</v>
      </c>
      <c r="C72" s="1582" t="str">
        <f>'Podmiot Wolnorynkowy 2018 '!D31</f>
        <v xml:space="preserve">Zmieszane odpady opakowaniowe ( w części papier, szkło, tworzywa, metale, wielomateriałowe) </v>
      </c>
      <c r="D72" s="1583"/>
      <c r="E72" s="1584">
        <f>'Podmiot Wolnorynkowy 2018 '!E31</f>
        <v>10</v>
      </c>
      <c r="F72" s="1585"/>
      <c r="G72" s="1586"/>
      <c r="H72" s="1592" t="str">
        <f>'Podmiot Wolnorynkowy 2018 '!G31</f>
        <v>R12/R3/R5</v>
      </c>
      <c r="I72" s="1593">
        <f>'Podmiot Wolnorynkowy 2018 '!H31</f>
        <v>0</v>
      </c>
      <c r="J72" s="1594">
        <f>'Podmiot Wolnorynkowy 2018 '!I31</f>
        <v>0</v>
      </c>
      <c r="K72" s="1732" t="str">
        <f>'Podmiot Wolnorynkowy 2018 '!J31</f>
        <v xml:space="preserve">Sortownia Toruń 2 </v>
      </c>
      <c r="L72" s="1733">
        <f>'Podmiot Wolnorynkowy 2018 '!K31</f>
        <v>0</v>
      </c>
      <c r="M72" s="231" t="str">
        <f>'Podmiot Wolnorynkowy 2018 '!L31</f>
        <v xml:space="preserve">Toruń ulica Magazynowa 1  </v>
      </c>
    </row>
    <row r="73" spans="2:39" s="5" customFormat="1" ht="15.75" thickBot="1" x14ac:dyDescent="0.3">
      <c r="B73" s="231" t="str">
        <f>'Podmiot Wolnorynkowy 2018 '!C32</f>
        <v>15 01 07</v>
      </c>
      <c r="C73" s="1582" t="str">
        <f>'Podmiot Wolnorynkowy 2018 '!D32</f>
        <v>Opakowania ze szkła</v>
      </c>
      <c r="D73" s="1583"/>
      <c r="E73" s="1584">
        <f>'Podmiot Wolnorynkowy 2018 '!E32</f>
        <v>1</v>
      </c>
      <c r="F73" s="1585"/>
      <c r="G73" s="1586"/>
      <c r="H73" s="1592" t="str">
        <f>'Podmiot Wolnorynkowy 2018 '!G32</f>
        <v>R5</v>
      </c>
      <c r="I73" s="1593">
        <f>'Podmiot Wolnorynkowy 2018 '!H32</f>
        <v>0</v>
      </c>
      <c r="J73" s="1594">
        <f>'Podmiot Wolnorynkowy 2018 '!I32</f>
        <v>0</v>
      </c>
      <c r="K73" s="1732" t="str">
        <f>'Podmiot Wolnorynkowy 2018 '!J32</f>
        <v>Punkt skupu Toruń 3</v>
      </c>
      <c r="L73" s="1733">
        <f>'Podmiot Wolnorynkowy 2018 '!K32</f>
        <v>0</v>
      </c>
      <c r="M73" s="231" t="str">
        <f>'Podmiot Wolnorynkowy 2018 '!L32</f>
        <v xml:space="preserve">Toruń ulica w Chmurze 1  </v>
      </c>
    </row>
    <row r="74" spans="2:39" s="7" customFormat="1" ht="15.75" thickBot="1" x14ac:dyDescent="0.3">
      <c r="B74" s="232" t="str">
        <f>'Podmiot Wolnorynkowy 2018 '!C33</f>
        <v>17 01 03</v>
      </c>
      <c r="C74" s="1741" t="str">
        <f>'Podmiot Wolnorynkowy 2018 '!D33</f>
        <v xml:space="preserve"> Odpady innych materiałów ceramicznych i elementów wyposażenia</v>
      </c>
      <c r="D74" s="1742"/>
      <c r="E74" s="1584">
        <f>'Podmiot Wolnorynkowy 2018 '!E33</f>
        <v>20</v>
      </c>
      <c r="F74" s="1585"/>
      <c r="G74" s="1586"/>
      <c r="H74" s="1630" t="str">
        <f>'Podmiot Wolnorynkowy 2018 '!G33</f>
        <v>R5</v>
      </c>
      <c r="I74" s="1869">
        <f>'Podmiot Wolnorynkowy 2018 '!H33</f>
        <v>0</v>
      </c>
      <c r="J74" s="1631">
        <f>'Podmiot Wolnorynkowy 2018 '!I33</f>
        <v>0</v>
      </c>
      <c r="K74" s="1745" t="str">
        <f>'Podmiot Wolnorynkowy 2018 '!J33</f>
        <v>Składowisko w Lasku 4</v>
      </c>
      <c r="L74" s="1746">
        <f>'Podmiot Wolnorynkowy 2018 '!K33</f>
        <v>0</v>
      </c>
      <c r="M74" s="232" t="str">
        <f>'Podmiot Wolnorynkowy 2018 '!L33</f>
        <v>Toruń, ulica Przydrożna 1</v>
      </c>
    </row>
    <row r="75" spans="2:39" s="7" customFormat="1" ht="15.75" thickBot="1" x14ac:dyDescent="0.3">
      <c r="B75" s="232" t="str">
        <f>'Podmiot Wolnorynkowy 2018 '!C34</f>
        <v>17 01 07</v>
      </c>
      <c r="C75" s="1741" t="str">
        <f>'Podmiot Wolnorynkowy 2018 '!D34</f>
        <v xml:space="preserve"> Zmieszane odpady z betonu, gruzu ceglanego, odpadowych materiałów ceramicznych i elementów wyposażenia inne niż wymienione w 17 01 06</v>
      </c>
      <c r="D75" s="1742"/>
      <c r="E75" s="1584">
        <f>'Podmiot Wolnorynkowy 2018 '!E34</f>
        <v>5</v>
      </c>
      <c r="F75" s="1585"/>
      <c r="G75" s="1586"/>
      <c r="H75" s="1630" t="str">
        <f>'Podmiot Wolnorynkowy 2018 '!G34</f>
        <v>R5</v>
      </c>
      <c r="I75" s="1869">
        <f>'Podmiot Wolnorynkowy 2018 '!H34</f>
        <v>0</v>
      </c>
      <c r="J75" s="1631">
        <f>'Podmiot Wolnorynkowy 2018 '!I34</f>
        <v>0</v>
      </c>
      <c r="K75" s="1745" t="str">
        <f>'Podmiot Wolnorynkowy 2018 '!J34</f>
        <v>Składowisko w Lasku 4</v>
      </c>
      <c r="L75" s="1746">
        <f>'Podmiot Wolnorynkowy 2018 '!K34</f>
        <v>0</v>
      </c>
      <c r="M75" s="232" t="str">
        <f>'Podmiot Wolnorynkowy 2018 '!L34</f>
        <v>Toruń, ulica Przydrożna 1</v>
      </c>
    </row>
    <row r="76" spans="2:39" s="8" customFormat="1" ht="15.75" thickBot="1" x14ac:dyDescent="0.3">
      <c r="B76" s="233" t="str">
        <f>'Podmiot Wolnorynkowy 2018 '!C35</f>
        <v>20 03 01</v>
      </c>
      <c r="C76" s="1743" t="str">
        <f>'Podmiot Wolnorynkowy 2018 '!D35</f>
        <v>Niesegregowane (zmieszane) odpady komunalne</v>
      </c>
      <c r="D76" s="1744"/>
      <c r="E76" s="1584">
        <f>'Podmiot Wolnorynkowy 2018 '!E35</f>
        <v>200</v>
      </c>
      <c r="F76" s="1585"/>
      <c r="G76" s="1586"/>
      <c r="H76" s="1890" t="str">
        <f>'Podmiot Wolnorynkowy 2018 '!G35</f>
        <v>R12/D8</v>
      </c>
      <c r="I76" s="1891">
        <f>'Podmiot Wolnorynkowy 2018 '!H35</f>
        <v>0</v>
      </c>
      <c r="J76" s="1892">
        <f>'Podmiot Wolnorynkowy 2018 '!I35</f>
        <v>0</v>
      </c>
      <c r="K76" s="1893" t="str">
        <f>'Podmiot Wolnorynkowy 2018 '!J35</f>
        <v>MBP Toruń 1</v>
      </c>
      <c r="L76" s="1894">
        <f>'Podmiot Wolnorynkowy 2018 '!K35</f>
        <v>0</v>
      </c>
      <c r="M76" s="233" t="str">
        <f>'Podmiot Wolnorynkowy 2018 '!L35</f>
        <v xml:space="preserve">Toruń ulica Śmieciowa 1  </v>
      </c>
    </row>
    <row r="77" spans="2:39" ht="15.75" thickBot="1" x14ac:dyDescent="0.3">
      <c r="B77" s="234" t="str">
        <f>'Podmiot Wolnorynkowy 2018 '!C36</f>
        <v>20 03 07</v>
      </c>
      <c r="C77" s="1734" t="str">
        <f>'Podmiot Wolnorynkowy 2018 '!D36</f>
        <v>Odpady wielkogabarytowe</v>
      </c>
      <c r="D77" s="1735"/>
      <c r="E77" s="1584">
        <f>'Podmiot Wolnorynkowy 2018 '!E36</f>
        <v>1</v>
      </c>
      <c r="F77" s="1585"/>
      <c r="G77" s="1586"/>
      <c r="H77" s="1736" t="str">
        <f>'Podmiot Wolnorynkowy 2018 '!G36</f>
        <v>R12</v>
      </c>
      <c r="I77" s="1737">
        <f>'Podmiot Wolnorynkowy 2018 '!H36</f>
        <v>0</v>
      </c>
      <c r="J77" s="1738">
        <f>'Podmiot Wolnorynkowy 2018 '!I36</f>
        <v>0</v>
      </c>
      <c r="K77" s="1739" t="str">
        <f>'Podmiot Wolnorynkowy 2018 '!J36</f>
        <v>MBP Toruń 1</v>
      </c>
      <c r="L77" s="1740">
        <f>'Podmiot Wolnorynkowy 2018 '!K36</f>
        <v>0</v>
      </c>
      <c r="M77" s="234" t="str">
        <f>'Podmiot Wolnorynkowy 2018 '!L36</f>
        <v xml:space="preserve">Toruń ulica Śmieciowa 1  </v>
      </c>
    </row>
    <row r="78" spans="2:39" ht="36.75" customHeight="1" thickBot="1" x14ac:dyDescent="0.3">
      <c r="B78" s="234" t="str">
        <f>'Podmiot Wolnorynkowy 2018 '!C37</f>
        <v>ex 20 03 99</v>
      </c>
      <c r="C78" s="1734" t="str">
        <f>'Podmiot Wolnorynkowy 2018 '!D37</f>
        <v>Odpady komunalne niewymienione w innych podgrupach - popioły</v>
      </c>
      <c r="D78" s="1735"/>
      <c r="E78" s="1584">
        <f>'Podmiot Wolnorynkowy 2018 '!E37</f>
        <v>50</v>
      </c>
      <c r="F78" s="1585"/>
      <c r="G78" s="1586"/>
      <c r="H78" s="1736" t="str">
        <f>'Podmiot Wolnorynkowy 2018 '!G37</f>
        <v>D5</v>
      </c>
      <c r="I78" s="1737">
        <f>'Podmiot Wolnorynkowy 2018 '!H37</f>
        <v>0</v>
      </c>
      <c r="J78" s="1738">
        <f>'Podmiot Wolnorynkowy 2018 '!I37</f>
        <v>0</v>
      </c>
      <c r="K78" s="1739" t="str">
        <f>'Podmiot Wolnorynkowy 2018 '!J37</f>
        <v>Składowisko w Lasku 4</v>
      </c>
      <c r="L78" s="1740">
        <f>'Podmiot Wolnorynkowy 2018 '!K37</f>
        <v>0</v>
      </c>
      <c r="M78" s="234" t="str">
        <f>'Podmiot Wolnorynkowy 2018 '!L37</f>
        <v>Toruń, ulica Przydrożna 1</v>
      </c>
    </row>
    <row r="79" spans="2:39" ht="15.75" thickBot="1" x14ac:dyDescent="0.3">
      <c r="B79" s="234"/>
      <c r="C79" s="1640"/>
      <c r="D79" s="1642"/>
      <c r="E79" s="1640"/>
      <c r="F79" s="1641"/>
      <c r="G79" s="1642"/>
      <c r="H79" s="1640"/>
      <c r="I79" s="1641"/>
      <c r="J79" s="1642"/>
      <c r="K79" s="1640"/>
      <c r="L79" s="1642"/>
      <c r="M79" s="235"/>
    </row>
    <row r="80" spans="2:39" ht="15.75" thickBot="1" x14ac:dyDescent="0.3">
      <c r="B80" s="1760" t="s">
        <v>7</v>
      </c>
      <c r="C80" s="1761"/>
      <c r="D80" s="1762"/>
      <c r="E80" s="1764">
        <f>SUM(E60:G78)</f>
        <v>4039</v>
      </c>
      <c r="F80" s="1765"/>
      <c r="G80" s="1766"/>
      <c r="H80" s="1767"/>
      <c r="I80" s="1768"/>
      <c r="J80" s="1768"/>
      <c r="K80" s="1768"/>
      <c r="L80" s="1768"/>
      <c r="M80" s="1768"/>
      <c r="AL80" s="199"/>
      <c r="AM80" s="199"/>
    </row>
    <row r="81" spans="2:39" ht="63.75" customHeight="1" thickBot="1" x14ac:dyDescent="0.3">
      <c r="B81" s="1778" t="s">
        <v>830</v>
      </c>
      <c r="C81" s="1779"/>
      <c r="D81" s="1779"/>
      <c r="E81" s="1779"/>
      <c r="F81" s="1779"/>
      <c r="G81" s="1779"/>
      <c r="H81" s="1779"/>
      <c r="I81" s="1779"/>
      <c r="J81" s="1779"/>
      <c r="K81" s="1779"/>
      <c r="L81" s="1779"/>
      <c r="M81" s="1780"/>
      <c r="O81" s="868" t="s">
        <v>831</v>
      </c>
      <c r="P81" s="868"/>
      <c r="Q81" s="868"/>
      <c r="R81" s="868"/>
      <c r="S81" s="868"/>
      <c r="AL81" s="236"/>
      <c r="AM81" s="236"/>
    </row>
    <row r="82" spans="2:39" s="199" customFormat="1" ht="26.25" customHeight="1" x14ac:dyDescent="0.25">
      <c r="B82" s="417"/>
      <c r="C82" s="1781"/>
      <c r="D82" s="1782"/>
      <c r="E82" s="1783" t="s">
        <v>967</v>
      </c>
      <c r="F82" s="1784"/>
      <c r="G82" s="1785"/>
      <c r="H82" s="1747" t="s">
        <v>334</v>
      </c>
      <c r="I82" s="1748"/>
      <c r="J82" s="1749"/>
      <c r="K82" s="1783" t="s">
        <v>591</v>
      </c>
      <c r="L82" s="1785"/>
      <c r="M82" s="418"/>
      <c r="N82"/>
      <c r="O82"/>
      <c r="P82"/>
      <c r="Q82"/>
      <c r="R82"/>
      <c r="S82"/>
      <c r="T82"/>
      <c r="U82"/>
      <c r="V82"/>
      <c r="W82"/>
      <c r="X82"/>
      <c r="Y82"/>
      <c r="Z82"/>
      <c r="AA82"/>
      <c r="AB82"/>
      <c r="AC82"/>
      <c r="AD82"/>
      <c r="AE82"/>
      <c r="AF82"/>
      <c r="AG82"/>
      <c r="AH82"/>
      <c r="AI82"/>
      <c r="AJ82"/>
      <c r="AK82"/>
      <c r="AL82" s="236"/>
      <c r="AM82" s="236"/>
    </row>
    <row r="83" spans="2:39" s="199" customFormat="1" ht="15.75" thickBot="1" x14ac:dyDescent="0.3">
      <c r="B83" s="419" t="s">
        <v>968</v>
      </c>
      <c r="C83" s="1786" t="s">
        <v>969</v>
      </c>
      <c r="D83" s="1787"/>
      <c r="E83" s="1783"/>
      <c r="F83" s="1784"/>
      <c r="G83" s="1785"/>
      <c r="H83" s="1747" t="s">
        <v>970</v>
      </c>
      <c r="I83" s="1748"/>
      <c r="J83" s="1749"/>
      <c r="K83" s="1750" t="s">
        <v>592</v>
      </c>
      <c r="L83" s="1751"/>
      <c r="M83" s="420" t="s">
        <v>971</v>
      </c>
      <c r="N83"/>
      <c r="O83"/>
      <c r="P83"/>
      <c r="Q83"/>
      <c r="R83"/>
      <c r="S83"/>
      <c r="T83"/>
      <c r="U83"/>
      <c r="V83"/>
      <c r="W83"/>
      <c r="X83"/>
      <c r="Y83"/>
      <c r="Z83"/>
      <c r="AA83"/>
      <c r="AB83"/>
      <c r="AC83"/>
      <c r="AD83"/>
      <c r="AE83"/>
      <c r="AF83"/>
      <c r="AG83"/>
      <c r="AH83"/>
      <c r="AI83"/>
      <c r="AJ83"/>
      <c r="AK83"/>
      <c r="AL83" s="236"/>
      <c r="AM83" s="236"/>
    </row>
    <row r="84" spans="2:39" s="201" customFormat="1" ht="15.75" thickBot="1" x14ac:dyDescent="0.3">
      <c r="B84" s="307" t="str">
        <f>'Podmiot Gminny 2018'!C64</f>
        <v>15 01 01</v>
      </c>
      <c r="C84" s="1763" t="str">
        <f>'Podmiot Gminny 2018'!D64</f>
        <v>Opakowania z papieru i tektury</v>
      </c>
      <c r="D84" s="1763"/>
      <c r="E84" s="1636">
        <f>'Podmiot Gminny 2018'!E64+'Podmiot Gminny 2018 (2)'!E64</f>
        <v>70</v>
      </c>
      <c r="F84" s="1636"/>
      <c r="G84" s="1636"/>
      <c r="H84" s="1763" t="str">
        <f>'Podmiot Gminny 2018'!G64</f>
        <v>R12/R3</v>
      </c>
      <c r="I84" s="1763"/>
      <c r="J84" s="1763"/>
      <c r="K84" s="1763" t="str">
        <f>'Podmiot Gminny 2018'!J64</f>
        <v xml:space="preserve">Sortownia Toruń 2 </v>
      </c>
      <c r="L84" s="1763"/>
      <c r="M84" s="309" t="str">
        <f>'Podmiot Gminny 2018'!L64</f>
        <v xml:space="preserve">Toruń ulica Magazynowa 1  </v>
      </c>
      <c r="N84" s="3"/>
      <c r="O84" s="3"/>
      <c r="P84" s="3"/>
      <c r="Q84" s="3"/>
      <c r="R84" s="3"/>
      <c r="S84" s="3"/>
      <c r="T84" s="3"/>
      <c r="U84" s="3"/>
      <c r="V84" s="3"/>
      <c r="W84" s="3"/>
      <c r="X84" s="3"/>
      <c r="Y84" s="3"/>
      <c r="Z84" s="3"/>
      <c r="AA84" s="3"/>
      <c r="AB84" s="3"/>
      <c r="AC84" s="3"/>
      <c r="AD84" s="3"/>
      <c r="AE84" s="3"/>
      <c r="AF84" s="3"/>
      <c r="AG84" s="3"/>
      <c r="AH84" s="3"/>
      <c r="AI84" s="3"/>
      <c r="AJ84" s="3"/>
      <c r="AK84" s="3"/>
      <c r="AL84" s="237"/>
      <c r="AM84" s="237"/>
    </row>
    <row r="85" spans="2:39" s="201" customFormat="1" ht="15.75" thickBot="1" x14ac:dyDescent="0.3">
      <c r="B85" s="307" t="str">
        <f>'Podmiot Gminny 2018'!C65</f>
        <v>20 01 01</v>
      </c>
      <c r="C85" s="1763" t="str">
        <f>'Podmiot Gminny 2018'!D65</f>
        <v>Papier i tektura</v>
      </c>
      <c r="D85" s="1763"/>
      <c r="E85" s="1636">
        <f>'Podmiot Gminny 2018'!E65+'Podmiot Gminny 2018 (2)'!E65</f>
        <v>20</v>
      </c>
      <c r="F85" s="1636"/>
      <c r="G85" s="1636"/>
      <c r="H85" s="1763" t="str">
        <f>'Podmiot Gminny 2018'!G65</f>
        <v>R12/R3</v>
      </c>
      <c r="I85" s="1763">
        <f>'Podmiot Gminny 2018'!I65</f>
        <v>0</v>
      </c>
      <c r="J85" s="1763"/>
      <c r="K85" s="1763" t="str">
        <f>'Podmiot Gminny 2018'!J65</f>
        <v xml:space="preserve">Sortownia Toruń 2 </v>
      </c>
      <c r="L85" s="1763">
        <f>'Podmiot Gminny 2018'!K65</f>
        <v>0</v>
      </c>
      <c r="M85" s="309" t="str">
        <f>'Podmiot Gminny 2018'!L65</f>
        <v xml:space="preserve">Toruń ulica Magazynowa 1  </v>
      </c>
      <c r="N85" s="3"/>
      <c r="O85" s="3"/>
      <c r="P85" s="3"/>
      <c r="Q85" s="3"/>
      <c r="R85" s="3"/>
      <c r="S85" s="3"/>
      <c r="T85" s="3"/>
      <c r="U85" s="3"/>
      <c r="V85" s="3"/>
      <c r="W85" s="3"/>
      <c r="X85" s="3"/>
      <c r="Y85" s="3"/>
      <c r="Z85" s="3"/>
      <c r="AA85" s="3"/>
      <c r="AB85" s="3"/>
      <c r="AC85" s="3"/>
      <c r="AD85" s="3"/>
      <c r="AE85" s="3"/>
      <c r="AF85" s="3"/>
      <c r="AG85" s="3"/>
      <c r="AH85" s="3"/>
      <c r="AI85" s="3"/>
      <c r="AJ85" s="3"/>
      <c r="AK85" s="3"/>
      <c r="AL85" s="237"/>
      <c r="AM85" s="237"/>
    </row>
    <row r="86" spans="2:39" s="201" customFormat="1" ht="15.75" thickBot="1" x14ac:dyDescent="0.3">
      <c r="B86" s="307" t="str">
        <f>'Podmiot Gminny 2018'!C66</f>
        <v>20 01 08</v>
      </c>
      <c r="C86" s="1763" t="str">
        <f>'Podmiot Gminny 2018'!D66</f>
        <v>Odpady kuchenne ulegające biodegradacji</v>
      </c>
      <c r="D86" s="1763"/>
      <c r="E86" s="1636">
        <f>'Podmiot Gminny 2018'!E66+'Podmiot Gminny 2018 (2)'!E66</f>
        <v>60</v>
      </c>
      <c r="F86" s="1636"/>
      <c r="G86" s="1636"/>
      <c r="H86" s="1763" t="str">
        <f>'Podmiot Gminny 2018'!G66</f>
        <v>R3</v>
      </c>
      <c r="I86" s="1763">
        <f>'Podmiot Gminny 2018'!I66</f>
        <v>0</v>
      </c>
      <c r="J86" s="1763"/>
      <c r="K86" s="1763" t="str">
        <f>'Podmiot Gminny 2018'!J66</f>
        <v>MBP Toruń 1</v>
      </c>
      <c r="L86" s="1763">
        <f>'Podmiot Gminny 2018'!K66</f>
        <v>0</v>
      </c>
      <c r="M86" s="309" t="str">
        <f>'Podmiot Gminny 2018'!L66</f>
        <v xml:space="preserve">Toruń ulica Śmieciowa 1  </v>
      </c>
      <c r="N86" s="3"/>
      <c r="O86" s="3"/>
      <c r="P86" s="3"/>
      <c r="Q86" s="3"/>
      <c r="R86" s="3"/>
      <c r="S86" s="3"/>
      <c r="T86" s="3"/>
      <c r="U86" s="3"/>
      <c r="V86" s="3"/>
      <c r="W86" s="3"/>
      <c r="X86" s="3"/>
      <c r="Y86" s="3"/>
      <c r="Z86" s="3"/>
      <c r="AA86" s="3"/>
      <c r="AB86" s="3"/>
      <c r="AC86" s="3"/>
      <c r="AD86" s="3"/>
      <c r="AE86" s="3"/>
      <c r="AF86" s="3"/>
      <c r="AG86" s="3"/>
      <c r="AH86" s="3"/>
      <c r="AI86" s="3"/>
      <c r="AJ86" s="3"/>
      <c r="AK86" s="3"/>
      <c r="AL86" s="237"/>
      <c r="AM86" s="237"/>
    </row>
    <row r="87" spans="2:39" s="201" customFormat="1" ht="15.75" thickBot="1" x14ac:dyDescent="0.3">
      <c r="B87" s="307" t="str">
        <f>'Podmiot Gminny 2018'!C67</f>
        <v>20 02 01</v>
      </c>
      <c r="C87" s="1763" t="str">
        <f>'Podmiot Gminny 2018'!D67</f>
        <v>Odpady ulegające biodegradacji</v>
      </c>
      <c r="D87" s="1763"/>
      <c r="E87" s="1636">
        <f>'Podmiot Gminny 2018'!E67+'Podmiot Gminny 2018 (2)'!E67</f>
        <v>400</v>
      </c>
      <c r="F87" s="1636"/>
      <c r="G87" s="1636"/>
      <c r="H87" s="1763" t="str">
        <f>'Podmiot Gminny 2018'!G67</f>
        <v>R3</v>
      </c>
      <c r="I87" s="1763">
        <f>'Podmiot Gminny 2018'!I67</f>
        <v>0</v>
      </c>
      <c r="J87" s="1763"/>
      <c r="K87" s="1763" t="str">
        <f>'Podmiot Gminny 2018'!J67</f>
        <v>MBP Toruń 1</v>
      </c>
      <c r="L87" s="1763">
        <f>'Podmiot Gminny 2018'!K67</f>
        <v>0</v>
      </c>
      <c r="M87" s="309" t="str">
        <f>'Podmiot Gminny 2018'!L67</f>
        <v xml:space="preserve">Toruń ulica Śmieciowa 1  </v>
      </c>
      <c r="N87" s="3"/>
      <c r="O87" s="3"/>
      <c r="P87" s="3"/>
      <c r="Q87" s="3"/>
      <c r="R87" s="3"/>
      <c r="S87" s="3"/>
      <c r="T87" s="3"/>
      <c r="U87" s="3"/>
      <c r="V87" s="3"/>
      <c r="W87" s="3"/>
      <c r="X87" s="3"/>
      <c r="Y87" s="3"/>
      <c r="Z87" s="3"/>
      <c r="AA87" s="3"/>
      <c r="AB87" s="3"/>
      <c r="AC87" s="3"/>
      <c r="AD87" s="3"/>
      <c r="AE87" s="3"/>
      <c r="AF87" s="3"/>
      <c r="AG87" s="3"/>
      <c r="AH87" s="3"/>
      <c r="AI87" s="3"/>
      <c r="AJ87" s="3"/>
      <c r="AK87" s="3"/>
      <c r="AL87" s="237"/>
      <c r="AM87" s="237"/>
    </row>
    <row r="88" spans="2:39" s="201" customFormat="1" ht="15.75" thickBot="1" x14ac:dyDescent="0.3">
      <c r="B88" s="307" t="str">
        <f>'Podmiot Gminny 2018'!C68</f>
        <v>20 01 11</v>
      </c>
      <c r="C88" s="1763" t="str">
        <f>'Podmiot Gminny 2018'!D68</f>
        <v>Tekstylia</v>
      </c>
      <c r="D88" s="1763"/>
      <c r="E88" s="1636">
        <f>'Podmiot Gminny 2018'!E68+'Podmiot Gminny 2018 (2)'!E68</f>
        <v>8</v>
      </c>
      <c r="F88" s="1636"/>
      <c r="G88" s="1636"/>
      <c r="H88" s="1763" t="str">
        <f>'Podmiot Gminny 2018'!G68</f>
        <v>D5</v>
      </c>
      <c r="I88" s="1763">
        <f>'Podmiot Gminny 2018'!I68</f>
        <v>0</v>
      </c>
      <c r="J88" s="1763"/>
      <c r="K88" s="1763" t="str">
        <f>'Podmiot Gminny 2018'!J68</f>
        <v>Składowisko w Lasku 4</v>
      </c>
      <c r="L88" s="1763">
        <f>'Podmiot Gminny 2018'!K68</f>
        <v>0</v>
      </c>
      <c r="M88" s="309" t="str">
        <f>'Podmiot Gminny 2018'!L68</f>
        <v>Toruń, ulica Przydrożna 1</v>
      </c>
      <c r="N88" s="3"/>
      <c r="O88" s="3"/>
      <c r="P88" s="3"/>
      <c r="Q88" s="3"/>
      <c r="R88" s="3"/>
      <c r="S88" s="3"/>
      <c r="T88" s="3"/>
      <c r="U88" s="3"/>
      <c r="V88" s="3"/>
      <c r="W88" s="3"/>
      <c r="X88" s="3"/>
      <c r="Y88" s="3"/>
      <c r="Z88" s="3"/>
      <c r="AA88" s="3"/>
      <c r="AB88" s="3"/>
      <c r="AC88" s="3"/>
      <c r="AD88" s="3"/>
      <c r="AE88" s="3"/>
      <c r="AF88" s="3"/>
      <c r="AG88" s="3"/>
      <c r="AH88" s="3"/>
      <c r="AI88" s="3"/>
      <c r="AJ88" s="3"/>
      <c r="AK88" s="3"/>
      <c r="AL88" s="237"/>
      <c r="AM88" s="237"/>
    </row>
    <row r="89" spans="2:39" s="201" customFormat="1" ht="15.75" thickBot="1" x14ac:dyDescent="0.3">
      <c r="B89" s="307" t="str">
        <f>'Podmiot Gminny 2018'!C69</f>
        <v>20 03 02</v>
      </c>
      <c r="C89" s="1763" t="str">
        <f>'Podmiot Gminny 2018'!D69</f>
        <v>Odpady z targowisk</v>
      </c>
      <c r="D89" s="1763"/>
      <c r="E89" s="1636">
        <f>'Podmiot Gminny 2018'!E69+'Podmiot Gminny 2018 (2)'!E69</f>
        <v>100</v>
      </c>
      <c r="F89" s="1636"/>
      <c r="G89" s="1636"/>
      <c r="H89" s="1763" t="str">
        <f>'Podmiot Gminny 2018'!G69</f>
        <v>R12/D8</v>
      </c>
      <c r="I89" s="1763">
        <f>'Podmiot Gminny 2018'!I69</f>
        <v>0</v>
      </c>
      <c r="J89" s="1763"/>
      <c r="K89" s="1763" t="str">
        <f>'Podmiot Gminny 2018'!J69</f>
        <v>MBP Toruń 1</v>
      </c>
      <c r="L89" s="1763">
        <f>'Podmiot Gminny 2018'!K69</f>
        <v>0</v>
      </c>
      <c r="M89" s="309" t="str">
        <f>'Podmiot Gminny 2018'!L69</f>
        <v xml:space="preserve">Toruń ulica Śmieciowa 1  </v>
      </c>
      <c r="N89" s="3"/>
      <c r="O89" s="3"/>
      <c r="P89" s="3"/>
      <c r="Q89" s="3"/>
      <c r="R89" s="3"/>
      <c r="S89" s="3"/>
      <c r="T89" s="3"/>
      <c r="U89" s="3"/>
      <c r="V89" s="3"/>
      <c r="W89" s="3"/>
      <c r="X89" s="3"/>
      <c r="Y89" s="3"/>
      <c r="Z89" s="3"/>
      <c r="AA89" s="3"/>
      <c r="AB89" s="3"/>
      <c r="AC89" s="3"/>
      <c r="AD89" s="3"/>
      <c r="AE89" s="3"/>
      <c r="AF89" s="3"/>
      <c r="AG89" s="3"/>
      <c r="AH89" s="3"/>
      <c r="AI89" s="3"/>
      <c r="AJ89" s="3"/>
      <c r="AK89" s="3"/>
      <c r="AL89" s="237"/>
      <c r="AM89" s="237"/>
    </row>
    <row r="90" spans="2:39" s="199" customFormat="1" ht="15.75" hidden="1" thickBot="1" x14ac:dyDescent="0.3">
      <c r="B90" s="308">
        <f>'Podmiot Wolnorynkowy 2018 '!C45</f>
        <v>0</v>
      </c>
      <c r="C90" s="1637"/>
      <c r="D90" s="1637"/>
      <c r="E90" s="310"/>
      <c r="F90" s="310"/>
      <c r="G90" s="310"/>
      <c r="H90" s="310"/>
      <c r="I90" s="310"/>
      <c r="J90" s="310"/>
      <c r="K90" s="310"/>
      <c r="L90" s="310"/>
      <c r="M90" s="310"/>
      <c r="N90"/>
      <c r="O90"/>
      <c r="P90"/>
      <c r="Q90"/>
      <c r="R90"/>
      <c r="S90"/>
      <c r="T90"/>
      <c r="U90"/>
      <c r="V90"/>
      <c r="W90"/>
      <c r="X90"/>
      <c r="Y90"/>
      <c r="Z90"/>
      <c r="AA90"/>
      <c r="AB90"/>
      <c r="AC90"/>
      <c r="AD90"/>
      <c r="AE90"/>
      <c r="AF90"/>
      <c r="AG90"/>
      <c r="AH90"/>
      <c r="AI90"/>
      <c r="AJ90"/>
      <c r="AK90"/>
      <c r="AL90" s="236"/>
      <c r="AM90" s="236"/>
    </row>
    <row r="91" spans="2:39" s="199" customFormat="1" ht="15.75" hidden="1" thickBot="1" x14ac:dyDescent="0.3">
      <c r="B91" s="308">
        <f>'Podmiot Wolnorynkowy 2018 '!C46</f>
        <v>0</v>
      </c>
      <c r="C91" s="1637"/>
      <c r="D91" s="1637"/>
      <c r="E91" s="310"/>
      <c r="F91" s="310"/>
      <c r="G91" s="310"/>
      <c r="H91" s="310"/>
      <c r="I91" s="310"/>
      <c r="J91" s="310"/>
      <c r="K91" s="310"/>
      <c r="L91" s="310"/>
      <c r="M91" s="310"/>
      <c r="N91"/>
      <c r="O91"/>
      <c r="P91"/>
      <c r="Q91"/>
      <c r="R91"/>
      <c r="S91"/>
      <c r="T91"/>
      <c r="U91"/>
      <c r="V91"/>
      <c r="W91"/>
      <c r="X91"/>
      <c r="Y91"/>
      <c r="Z91"/>
      <c r="AA91"/>
      <c r="AB91"/>
      <c r="AC91"/>
      <c r="AD91"/>
      <c r="AE91"/>
      <c r="AF91"/>
      <c r="AG91"/>
      <c r="AH91"/>
      <c r="AI91"/>
      <c r="AJ91"/>
      <c r="AK91"/>
      <c r="AL91" s="236"/>
      <c r="AM91" s="236"/>
    </row>
    <row r="92" spans="2:39" s="199" customFormat="1" ht="15.75" hidden="1" thickBot="1" x14ac:dyDescent="0.3">
      <c r="B92" s="308">
        <f>'Podmiot Wolnorynkowy 2018 '!C47</f>
        <v>0</v>
      </c>
      <c r="C92" s="1637"/>
      <c r="D92" s="1637"/>
      <c r="E92" s="310"/>
      <c r="F92" s="310"/>
      <c r="G92" s="310"/>
      <c r="H92" s="310"/>
      <c r="I92" s="310"/>
      <c r="J92" s="310"/>
      <c r="K92" s="310"/>
      <c r="L92" s="310"/>
      <c r="M92" s="310"/>
      <c r="N92"/>
      <c r="O92"/>
      <c r="P92"/>
      <c r="Q92"/>
      <c r="R92"/>
      <c r="S92"/>
      <c r="T92"/>
      <c r="U92"/>
      <c r="V92"/>
      <c r="W92"/>
      <c r="X92"/>
      <c r="Y92"/>
      <c r="Z92"/>
      <c r="AA92"/>
      <c r="AB92"/>
      <c r="AC92"/>
      <c r="AD92"/>
      <c r="AE92"/>
      <c r="AF92"/>
      <c r="AG92"/>
      <c r="AH92"/>
      <c r="AI92"/>
      <c r="AJ92"/>
      <c r="AK92"/>
      <c r="AL92" s="236"/>
      <c r="AM92" s="236"/>
    </row>
    <row r="93" spans="2:39" s="199" customFormat="1" ht="15.75" hidden="1" thickBot="1" x14ac:dyDescent="0.3">
      <c r="B93" s="308">
        <f>'Podmiot Wolnorynkowy 2018 '!C48</f>
        <v>0</v>
      </c>
      <c r="C93" s="1637"/>
      <c r="D93" s="1637"/>
      <c r="E93" s="310"/>
      <c r="F93" s="310"/>
      <c r="G93" s="310"/>
      <c r="H93" s="310"/>
      <c r="I93" s="310"/>
      <c r="J93" s="310"/>
      <c r="K93" s="310"/>
      <c r="L93" s="310"/>
      <c r="M93" s="310"/>
      <c r="N93"/>
      <c r="O93"/>
      <c r="P93"/>
      <c r="Q93"/>
      <c r="R93"/>
      <c r="S93"/>
      <c r="T93"/>
      <c r="U93"/>
      <c r="V93"/>
      <c r="W93"/>
      <c r="X93"/>
      <c r="Y93"/>
      <c r="Z93"/>
      <c r="AA93"/>
      <c r="AB93"/>
      <c r="AC93"/>
      <c r="AD93"/>
      <c r="AE93"/>
      <c r="AF93"/>
      <c r="AG93"/>
      <c r="AH93"/>
      <c r="AI93"/>
      <c r="AJ93"/>
      <c r="AK93"/>
      <c r="AL93" s="236"/>
      <c r="AM93" s="236"/>
    </row>
    <row r="94" spans="2:39" s="199" customFormat="1" ht="15.75" thickBot="1" x14ac:dyDescent="0.3">
      <c r="B94" s="1828" t="s">
        <v>7</v>
      </c>
      <c r="C94" s="1829"/>
      <c r="D94" s="1830"/>
      <c r="E94" s="1839">
        <f>SUM(E84:G89)</f>
        <v>658</v>
      </c>
      <c r="F94" s="1840"/>
      <c r="G94" s="1841"/>
      <c r="H94" s="1842"/>
      <c r="I94" s="1843"/>
      <c r="J94" s="1843"/>
      <c r="K94" s="1843"/>
      <c r="L94" s="1843"/>
      <c r="M94" s="1844"/>
      <c r="N94"/>
      <c r="O94"/>
      <c r="P94"/>
      <c r="Q94"/>
      <c r="R94"/>
      <c r="S94"/>
      <c r="T94"/>
      <c r="U94"/>
      <c r="V94"/>
      <c r="W94"/>
      <c r="X94"/>
      <c r="Y94"/>
      <c r="Z94"/>
      <c r="AA94"/>
      <c r="AB94"/>
      <c r="AC94"/>
      <c r="AD94"/>
      <c r="AE94"/>
      <c r="AF94"/>
      <c r="AG94"/>
      <c r="AH94"/>
      <c r="AI94"/>
      <c r="AJ94"/>
      <c r="AK94"/>
      <c r="AL94" s="236"/>
      <c r="AM94" s="236"/>
    </row>
    <row r="95" spans="2:39" ht="15.75" thickBot="1" x14ac:dyDescent="0.3">
      <c r="B95" s="1620" t="s">
        <v>339</v>
      </c>
      <c r="C95" s="1621"/>
      <c r="D95" s="1621"/>
      <c r="E95" s="1621"/>
      <c r="F95" s="1621"/>
      <c r="G95" s="1621"/>
      <c r="H95" s="1621"/>
      <c r="I95" s="1621"/>
      <c r="J95" s="1621"/>
      <c r="K95" s="1621"/>
      <c r="L95" s="1621"/>
      <c r="M95" s="1621"/>
      <c r="N95" s="329"/>
      <c r="O95" s="329"/>
      <c r="AI95" s="238"/>
      <c r="AJ95" s="238"/>
      <c r="AK95" s="238"/>
      <c r="AL95" s="239"/>
      <c r="AM95" s="239"/>
    </row>
    <row r="96" spans="2:39" s="199" customFormat="1" ht="15.75" thickBot="1" x14ac:dyDescent="0.3">
      <c r="B96" s="240" t="s">
        <v>340</v>
      </c>
      <c r="C96" s="1791">
        <v>1</v>
      </c>
      <c r="D96" s="1836"/>
      <c r="E96" s="1792"/>
      <c r="F96" s="241">
        <v>2</v>
      </c>
      <c r="G96" s="1791">
        <v>3</v>
      </c>
      <c r="H96" s="1792"/>
      <c r="I96" s="311">
        <v>4</v>
      </c>
      <c r="J96" s="312"/>
      <c r="K96" s="1791">
        <v>5</v>
      </c>
      <c r="L96" s="1792"/>
      <c r="M96" s="242">
        <v>6</v>
      </c>
      <c r="N96"/>
      <c r="O96"/>
      <c r="P96"/>
      <c r="Q96"/>
      <c r="R96"/>
      <c r="S96"/>
      <c r="T96"/>
      <c r="U96"/>
      <c r="V96"/>
      <c r="W96"/>
      <c r="X96"/>
      <c r="Y96"/>
      <c r="Z96"/>
      <c r="AA96"/>
      <c r="AB96"/>
      <c r="AC96"/>
      <c r="AD96"/>
      <c r="AE96"/>
      <c r="AF96"/>
      <c r="AG96" s="238"/>
      <c r="AH96" s="238"/>
      <c r="AI96" s="238"/>
      <c r="AJ96" s="236"/>
      <c r="AK96" s="236"/>
    </row>
    <row r="97" spans="1:39" s="199" customFormat="1" ht="45" x14ac:dyDescent="0.25">
      <c r="B97" s="1793"/>
      <c r="C97" s="1822" t="s">
        <v>675</v>
      </c>
      <c r="D97" s="1823"/>
      <c r="E97" s="1824"/>
      <c r="F97" s="243" t="s">
        <v>342</v>
      </c>
      <c r="G97" s="1822" t="s">
        <v>676</v>
      </c>
      <c r="H97" s="1824"/>
      <c r="I97" s="291" t="s">
        <v>342</v>
      </c>
      <c r="J97" s="313"/>
      <c r="K97" s="1807" t="s">
        <v>342</v>
      </c>
      <c r="L97" s="1808"/>
      <c r="M97" s="1837" t="s">
        <v>677</v>
      </c>
      <c r="N97"/>
      <c r="O97"/>
      <c r="P97"/>
      <c r="Q97"/>
      <c r="R97"/>
      <c r="S97"/>
      <c r="T97"/>
      <c r="U97"/>
      <c r="V97"/>
      <c r="W97"/>
      <c r="X97"/>
      <c r="Y97"/>
      <c r="Z97"/>
      <c r="AA97"/>
      <c r="AB97"/>
      <c r="AC97"/>
      <c r="AD97"/>
      <c r="AE97"/>
      <c r="AF97"/>
      <c r="AG97" s="238"/>
      <c r="AH97" s="238"/>
      <c r="AI97" s="238"/>
      <c r="AJ97" s="236"/>
      <c r="AK97" s="236"/>
    </row>
    <row r="98" spans="1:39" s="199" customFormat="1" ht="67.5" x14ac:dyDescent="0.25">
      <c r="B98" s="1793"/>
      <c r="C98" s="1822"/>
      <c r="D98" s="1823"/>
      <c r="E98" s="1824"/>
      <c r="F98" s="243" t="s">
        <v>678</v>
      </c>
      <c r="G98" s="1822"/>
      <c r="H98" s="1824"/>
      <c r="I98" s="276" t="s">
        <v>345</v>
      </c>
      <c r="J98" s="277"/>
      <c r="K98" s="1807" t="s">
        <v>679</v>
      </c>
      <c r="L98" s="1808"/>
      <c r="M98" s="1837"/>
      <c r="N98"/>
      <c r="O98"/>
      <c r="P98"/>
      <c r="Q98"/>
      <c r="R98"/>
      <c r="S98"/>
      <c r="T98"/>
      <c r="U98"/>
      <c r="V98"/>
      <c r="W98"/>
      <c r="X98"/>
      <c r="Y98"/>
      <c r="Z98"/>
      <c r="AA98"/>
      <c r="AB98"/>
      <c r="AC98"/>
      <c r="AD98"/>
      <c r="AE98"/>
      <c r="AF98"/>
      <c r="AG98" s="238"/>
      <c r="AH98" s="238"/>
      <c r="AI98" s="238"/>
      <c r="AJ98" s="236"/>
      <c r="AK98" s="236"/>
    </row>
    <row r="99" spans="1:39" s="199" customFormat="1" ht="80.25" x14ac:dyDescent="0.25">
      <c r="B99" s="1793"/>
      <c r="C99" s="1822"/>
      <c r="D99" s="1823"/>
      <c r="E99" s="1824"/>
      <c r="F99" s="123"/>
      <c r="G99" s="1822"/>
      <c r="H99" s="1824"/>
      <c r="I99" s="276" t="s">
        <v>680</v>
      </c>
      <c r="J99" s="277"/>
      <c r="K99" s="1019"/>
      <c r="L99" s="1020"/>
      <c r="M99" s="1837"/>
      <c r="N99"/>
      <c r="O99"/>
      <c r="P99"/>
      <c r="Q99"/>
      <c r="R99"/>
      <c r="S99"/>
      <c r="T99"/>
      <c r="U99"/>
      <c r="V99"/>
      <c r="W99"/>
      <c r="X99"/>
      <c r="Y99"/>
      <c r="Z99"/>
      <c r="AA99"/>
      <c r="AB99"/>
      <c r="AC99"/>
      <c r="AD99"/>
      <c r="AE99"/>
      <c r="AF99"/>
      <c r="AG99" s="238"/>
      <c r="AH99" s="238"/>
      <c r="AI99" s="238"/>
      <c r="AJ99" s="236"/>
      <c r="AK99" s="236"/>
    </row>
    <row r="100" spans="1:39" s="199" customFormat="1" ht="15.75" thickBot="1" x14ac:dyDescent="0.3">
      <c r="B100" s="1794"/>
      <c r="C100" s="1825"/>
      <c r="D100" s="1826"/>
      <c r="E100" s="1827"/>
      <c r="F100" s="124"/>
      <c r="G100" s="1825"/>
      <c r="H100" s="1827"/>
      <c r="I100" s="314" t="s">
        <v>8</v>
      </c>
      <c r="J100" s="315"/>
      <c r="K100" s="1021"/>
      <c r="L100" s="1022"/>
      <c r="M100" s="1838"/>
      <c r="N100"/>
      <c r="O100"/>
      <c r="P100"/>
      <c r="Q100"/>
      <c r="R100"/>
      <c r="S100"/>
      <c r="T100"/>
      <c r="U100"/>
      <c r="V100"/>
      <c r="W100"/>
      <c r="X100"/>
      <c r="Y100"/>
      <c r="Z100"/>
      <c r="AA100"/>
      <c r="AB100"/>
      <c r="AC100"/>
      <c r="AD100"/>
      <c r="AE100"/>
      <c r="AF100"/>
      <c r="AG100" s="238"/>
      <c r="AH100" s="238"/>
      <c r="AI100" s="238"/>
      <c r="AJ100" s="236"/>
      <c r="AK100" s="236"/>
    </row>
    <row r="101" spans="1:39" s="199" customFormat="1" x14ac:dyDescent="0.25">
      <c r="B101" s="244" t="s">
        <v>347</v>
      </c>
      <c r="C101" s="1752"/>
      <c r="D101" s="1753"/>
      <c r="E101" s="1754"/>
      <c r="F101" s="1758">
        <f>'Podmiot Gminny 2018'!G84+'Podmiot Wolnorynkowy 2018 '!G65</f>
        <v>0</v>
      </c>
      <c r="G101" s="1752"/>
      <c r="H101" s="1754"/>
      <c r="I101" s="287"/>
      <c r="J101" s="288"/>
      <c r="K101" s="1895"/>
      <c r="L101" s="1896"/>
      <c r="M101" s="1805"/>
      <c r="N101"/>
      <c r="O101"/>
      <c r="P101"/>
      <c r="Q101"/>
      <c r="R101"/>
      <c r="S101"/>
      <c r="T101"/>
      <c r="U101"/>
      <c r="V101"/>
      <c r="W101"/>
      <c r="X101"/>
      <c r="Y101"/>
      <c r="Z101"/>
      <c r="AA101"/>
      <c r="AB101"/>
      <c r="AC101"/>
      <c r="AD101"/>
      <c r="AE101"/>
      <c r="AF101"/>
      <c r="AG101" s="238"/>
      <c r="AH101" s="238"/>
      <c r="AI101" s="238"/>
      <c r="AJ101" s="236"/>
      <c r="AK101" s="236"/>
    </row>
    <row r="102" spans="1:39" s="199" customFormat="1" ht="15.75" thickBot="1" x14ac:dyDescent="0.3">
      <c r="B102" s="245" t="s">
        <v>348</v>
      </c>
      <c r="C102" s="1755"/>
      <c r="D102" s="1756"/>
      <c r="E102" s="1757"/>
      <c r="F102" s="1759"/>
      <c r="G102" s="1755"/>
      <c r="H102" s="1757"/>
      <c r="I102" s="289"/>
      <c r="J102" s="290"/>
      <c r="K102" s="1897"/>
      <c r="L102" s="1898"/>
      <c r="M102" s="1806"/>
      <c r="N102"/>
      <c r="O102"/>
      <c r="P102"/>
      <c r="Q102"/>
      <c r="R102"/>
      <c r="S102"/>
      <c r="T102"/>
      <c r="U102"/>
      <c r="V102"/>
      <c r="W102"/>
      <c r="X102"/>
      <c r="Y102"/>
      <c r="Z102"/>
      <c r="AA102"/>
      <c r="AB102"/>
      <c r="AC102"/>
      <c r="AD102"/>
      <c r="AE102"/>
      <c r="AF102"/>
      <c r="AG102" s="238"/>
      <c r="AH102" s="238"/>
      <c r="AI102" s="238"/>
      <c r="AJ102" s="236"/>
      <c r="AK102" s="236"/>
    </row>
    <row r="103" spans="1:39" s="199" customFormat="1" x14ac:dyDescent="0.25">
      <c r="B103" s="244" t="s">
        <v>347</v>
      </c>
      <c r="C103" s="1752"/>
      <c r="D103" s="1753"/>
      <c r="E103" s="1754"/>
      <c r="F103" s="1758">
        <f>'Podmiot Gminny 2018'!G86+'Podmiot Wolnorynkowy 2018 '!G67</f>
        <v>0</v>
      </c>
      <c r="G103" s="1899"/>
      <c r="H103" s="1900"/>
      <c r="I103" s="296"/>
      <c r="J103" s="297"/>
      <c r="K103" s="1801"/>
      <c r="L103" s="1802"/>
      <c r="M103" s="1805"/>
      <c r="N103"/>
      <c r="O103"/>
      <c r="P103"/>
      <c r="Q103"/>
      <c r="R103"/>
      <c r="S103"/>
      <c r="T103"/>
      <c r="U103"/>
      <c r="V103"/>
      <c r="W103"/>
      <c r="X103"/>
      <c r="Y103"/>
      <c r="Z103"/>
      <c r="AA103"/>
      <c r="AB103"/>
      <c r="AC103"/>
      <c r="AD103"/>
      <c r="AE103"/>
      <c r="AF103"/>
      <c r="AG103" s="238"/>
      <c r="AH103" s="238"/>
      <c r="AI103" s="238"/>
      <c r="AJ103" s="236"/>
      <c r="AK103" s="236"/>
    </row>
    <row r="104" spans="1:39" s="199" customFormat="1" ht="15.75" thickBot="1" x14ac:dyDescent="0.3">
      <c r="B104" s="245" t="s">
        <v>349</v>
      </c>
      <c r="C104" s="1755"/>
      <c r="D104" s="1756"/>
      <c r="E104" s="1757"/>
      <c r="F104" s="1759"/>
      <c r="G104" s="1901"/>
      <c r="H104" s="1902"/>
      <c r="I104" s="298"/>
      <c r="J104" s="299"/>
      <c r="K104" s="1803"/>
      <c r="L104" s="1804"/>
      <c r="M104" s="1806"/>
      <c r="N104"/>
      <c r="O104"/>
      <c r="P104"/>
      <c r="Q104"/>
      <c r="R104"/>
      <c r="S104"/>
      <c r="T104"/>
      <c r="U104"/>
      <c r="V104"/>
      <c r="W104"/>
      <c r="X104"/>
      <c r="Y104"/>
      <c r="Z104"/>
      <c r="AA104"/>
      <c r="AB104"/>
      <c r="AC104"/>
      <c r="AD104"/>
      <c r="AE104"/>
      <c r="AF104"/>
      <c r="AG104" s="238"/>
      <c r="AH104" s="238"/>
      <c r="AI104" s="238"/>
      <c r="AJ104" s="236"/>
      <c r="AK104" s="236"/>
    </row>
    <row r="105" spans="1:39" s="199" customFormat="1" x14ac:dyDescent="0.25">
      <c r="B105" s="244" t="s">
        <v>350</v>
      </c>
      <c r="C105" s="1795">
        <f>'Podmiot Gminny 2018'!D88+'Podmiot Wolnorynkowy 2018 '!D69+'Podmiot Gminny 2018 (2)'!D88</f>
        <v>2700</v>
      </c>
      <c r="D105" s="1831"/>
      <c r="E105" s="1832"/>
      <c r="F105" s="1758">
        <f>'Podmiot Gminny 2018'!G88+'Podmiot Wolnorynkowy 2018 '!G69+'Podmiot Gminny 2018 (2)'!G88</f>
        <v>0</v>
      </c>
      <c r="G105" s="1795">
        <f>'Podmiot Gminny 2018'!H88+'Podmiot Wolnorynkowy 2018 '!H69+'Podmiot Gminny 2018 (2)'!H88</f>
        <v>500</v>
      </c>
      <c r="H105" s="1796"/>
      <c r="I105" s="1795">
        <f>'Podmiot Gminny 2018'!J88+'Podmiot Wolnorynkowy 2018 '!J69+'Podmiot Gminny 2018 (2)'!J88</f>
        <v>2200</v>
      </c>
      <c r="J105" s="1796"/>
      <c r="K105" s="1795">
        <f>'Podmiot Gminny 2018'!N88+'Podmiot Wolnorynkowy 2018 '!N69+'Podmiot Gminny 2018 (2)'!N88</f>
        <v>0</v>
      </c>
      <c r="L105" s="1796"/>
      <c r="M105" s="1799">
        <f>'Podmiot Gminny 2018'!P88+'Podmiot Wolnorynkowy 2018 '!P69+'Podmiot Gminny 2018 (2)'!P88</f>
        <v>0</v>
      </c>
      <c r="N105"/>
      <c r="O105"/>
      <c r="P105"/>
      <c r="Q105"/>
      <c r="R105"/>
      <c r="S105"/>
      <c r="T105"/>
      <c r="U105"/>
      <c r="V105"/>
      <c r="W105"/>
      <c r="X105"/>
      <c r="Y105"/>
      <c r="Z105"/>
      <c r="AA105"/>
      <c r="AB105"/>
      <c r="AC105"/>
      <c r="AD105"/>
      <c r="AE105"/>
      <c r="AF105"/>
      <c r="AG105" s="238"/>
      <c r="AH105" s="238"/>
      <c r="AI105" s="238"/>
      <c r="AJ105" s="236"/>
      <c r="AK105" s="236"/>
    </row>
    <row r="106" spans="1:39" s="199" customFormat="1" ht="15.75" thickBot="1" x14ac:dyDescent="0.3">
      <c r="B106" s="246" t="s">
        <v>351</v>
      </c>
      <c r="C106" s="1833"/>
      <c r="D106" s="1834"/>
      <c r="E106" s="1835"/>
      <c r="F106" s="1759"/>
      <c r="G106" s="1797"/>
      <c r="H106" s="1798"/>
      <c r="I106" s="1797"/>
      <c r="J106" s="1798"/>
      <c r="K106" s="1797"/>
      <c r="L106" s="1798"/>
      <c r="M106" s="1800"/>
      <c r="N106"/>
      <c r="O106"/>
      <c r="P106"/>
      <c r="Q106"/>
      <c r="R106"/>
      <c r="S106"/>
      <c r="T106"/>
      <c r="U106"/>
      <c r="V106"/>
      <c r="W106"/>
      <c r="X106"/>
      <c r="Y106"/>
      <c r="Z106"/>
      <c r="AA106"/>
      <c r="AB106"/>
      <c r="AC106"/>
      <c r="AD106"/>
      <c r="AE106"/>
      <c r="AF106"/>
      <c r="AG106" s="238"/>
      <c r="AH106" s="238"/>
      <c r="AI106" s="238"/>
      <c r="AJ106" s="236"/>
      <c r="AK106" s="236"/>
    </row>
    <row r="107" spans="1:39" s="199" customFormat="1" ht="15.75" thickBot="1" x14ac:dyDescent="0.3">
      <c r="A107"/>
      <c r="B107" s="1622" t="s">
        <v>681</v>
      </c>
      <c r="C107" s="1623"/>
      <c r="D107" s="1623"/>
      <c r="E107" s="1623"/>
      <c r="F107" s="1623"/>
      <c r="G107" s="1623"/>
      <c r="H107" s="1623"/>
      <c r="I107" s="1623"/>
      <c r="J107" s="1623"/>
      <c r="K107" s="1623"/>
      <c r="L107" s="1623"/>
      <c r="M107" s="1623"/>
      <c r="N107" s="319"/>
      <c r="O107" s="319"/>
      <c r="P107" s="319"/>
      <c r="Q107" s="319"/>
      <c r="R107" s="319"/>
      <c r="S107" s="319"/>
      <c r="T107" s="319"/>
      <c r="U107" s="319"/>
      <c r="V107" s="319"/>
      <c r="W107" s="319"/>
      <c r="X107" s="319"/>
      <c r="Y107"/>
      <c r="Z107"/>
      <c r="AA107"/>
      <c r="AB107"/>
      <c r="AC107"/>
      <c r="AD107"/>
      <c r="AE107"/>
      <c r="AF107"/>
      <c r="AG107"/>
      <c r="AH107"/>
      <c r="AI107" s="238"/>
      <c r="AJ107" s="238"/>
      <c r="AK107" s="238"/>
      <c r="AL107" s="236"/>
      <c r="AM107" s="236"/>
    </row>
    <row r="108" spans="1:39" s="199" customFormat="1" ht="26.25" x14ac:dyDescent="0.25">
      <c r="A108"/>
      <c r="B108" s="280" t="s">
        <v>669</v>
      </c>
      <c r="C108" s="281"/>
      <c r="D108" s="281"/>
      <c r="E108" s="282"/>
      <c r="F108" s="280" t="s">
        <v>670</v>
      </c>
      <c r="G108" s="281"/>
      <c r="H108" s="281"/>
      <c r="I108" s="281"/>
      <c r="J108" s="281"/>
      <c r="K108" s="281"/>
      <c r="L108" s="281"/>
      <c r="M108" s="280" t="s">
        <v>617</v>
      </c>
      <c r="N108" s="317"/>
      <c r="O108" s="317"/>
      <c r="P108"/>
      <c r="Q108" s="317"/>
      <c r="R108" s="317"/>
      <c r="S108" s="317"/>
      <c r="T108" s="317"/>
      <c r="U108" s="317"/>
      <c r="V108" s="317"/>
      <c r="W108"/>
      <c r="X108"/>
      <c r="Y108"/>
      <c r="Z108"/>
      <c r="AA108"/>
      <c r="AB108"/>
      <c r="AC108"/>
      <c r="AD108"/>
      <c r="AE108"/>
      <c r="AF108"/>
      <c r="AG108" s="238"/>
      <c r="AH108" s="238"/>
      <c r="AI108" s="238"/>
      <c r="AJ108" s="236"/>
      <c r="AK108" s="236"/>
    </row>
    <row r="109" spans="1:39" s="199" customFormat="1" ht="27" thickBot="1" x14ac:dyDescent="0.3">
      <c r="A109"/>
      <c r="B109" s="283"/>
      <c r="C109" s="283"/>
      <c r="D109" s="284"/>
      <c r="E109" s="284"/>
      <c r="F109" s="284"/>
      <c r="G109" s="284"/>
      <c r="H109" s="284"/>
      <c r="I109" s="284"/>
      <c r="J109" s="284"/>
      <c r="K109" s="284"/>
      <c r="L109" s="284"/>
      <c r="M109" s="412" t="s">
        <v>682</v>
      </c>
      <c r="N109" s="317"/>
      <c r="O109" s="317"/>
      <c r="P109" s="317"/>
      <c r="Q109" s="317"/>
      <c r="R109" s="317"/>
      <c r="S109" s="317"/>
      <c r="T109"/>
      <c r="U109"/>
      <c r="V109"/>
      <c r="W109"/>
      <c r="X109"/>
      <c r="Y109"/>
      <c r="Z109"/>
      <c r="AA109"/>
      <c r="AB109"/>
      <c r="AC109"/>
      <c r="AD109" s="238"/>
      <c r="AE109" s="238"/>
      <c r="AF109" s="238"/>
      <c r="AG109" s="236"/>
      <c r="AH109" s="236"/>
    </row>
    <row r="110" spans="1:39" s="199" customFormat="1" ht="15.75" thickBot="1" x14ac:dyDescent="0.3">
      <c r="A110"/>
      <c r="B110" s="286" t="str">
        <f>'Podmiot Gminny 2018'!C93</f>
        <v>15 01 06</v>
      </c>
      <c r="C110" s="1736" t="str">
        <f>'Podmiot Gminny 2018'!E93</f>
        <v xml:space="preserve">Zmieszane odpady opakowaniowe ( w części papier, szkło, tworzywa, metale, wielomateriałowe) </v>
      </c>
      <c r="D110" s="1737"/>
      <c r="E110" s="1737"/>
      <c r="F110" s="1737"/>
      <c r="G110" s="1737"/>
      <c r="H110" s="1737"/>
      <c r="I110" s="1737"/>
      <c r="J110" s="1737"/>
      <c r="K110" s="1737"/>
      <c r="L110" s="1737"/>
      <c r="M110" s="421">
        <f>'Podmiot Gminny 2018'!L93+'Podmiot Gminny 2018 (2)'!L93</f>
        <v>10</v>
      </c>
      <c r="N110" s="318"/>
      <c r="O110" s="318"/>
      <c r="P110" s="318"/>
      <c r="Q110" s="318"/>
      <c r="R110" s="318"/>
      <c r="S110" s="318"/>
      <c r="T110"/>
      <c r="U110"/>
      <c r="V110"/>
      <c r="W110"/>
      <c r="X110"/>
      <c r="Y110"/>
      <c r="Z110"/>
      <c r="AA110"/>
      <c r="AB110"/>
      <c r="AC110"/>
      <c r="AD110" s="238"/>
      <c r="AE110" s="238"/>
      <c r="AF110" s="238"/>
      <c r="AG110" s="236"/>
      <c r="AH110" s="236"/>
    </row>
    <row r="111" spans="1:39" s="199" customFormat="1" ht="36" customHeight="1" thickBot="1" x14ac:dyDescent="0.3">
      <c r="A111"/>
      <c r="B111" s="286" t="str">
        <f>'Podmiot Gminny 2018'!C94</f>
        <v>20 01 36</v>
      </c>
      <c r="C111" s="1736" t="str">
        <f>'Podmiot Gminny 2018'!E94</f>
        <v>Zużyte urządzenia elektryczne i elektroniczne inne niż wymienione w 20 01 21, 20 01 23 i 20 01 35</v>
      </c>
      <c r="D111" s="1737"/>
      <c r="E111" s="1737"/>
      <c r="F111" s="1737"/>
      <c r="G111" s="1737"/>
      <c r="H111" s="1737"/>
      <c r="I111" s="1737"/>
      <c r="J111" s="1737"/>
      <c r="K111" s="1737"/>
      <c r="L111" s="1737"/>
      <c r="M111" s="421">
        <f>'Podmiot Gminny 2018'!L94+'Podmiot Gminny 2018 (2)'!L94</f>
        <v>3.504</v>
      </c>
      <c r="N111" s="318"/>
      <c r="O111" s="845" t="s">
        <v>966</v>
      </c>
      <c r="P111" s="845"/>
      <c r="Q111" s="845"/>
      <c r="R111" s="845"/>
      <c r="S111" s="318"/>
      <c r="T111"/>
      <c r="U111"/>
      <c r="V111"/>
      <c r="W111"/>
      <c r="X111"/>
      <c r="Y111"/>
      <c r="Z111"/>
      <c r="AA111"/>
      <c r="AB111"/>
      <c r="AC111"/>
      <c r="AD111" s="238"/>
      <c r="AE111" s="238"/>
      <c r="AF111" s="238"/>
      <c r="AG111" s="236"/>
      <c r="AH111" s="236"/>
    </row>
    <row r="112" spans="1:39" s="199" customFormat="1" ht="15.75" thickBot="1" x14ac:dyDescent="0.3">
      <c r="A112"/>
      <c r="B112" s="286" t="str">
        <f>'Podmiot Wolnorynkowy 2018 '!C74</f>
        <v>15 01 06</v>
      </c>
      <c r="C112" s="1736" t="str">
        <f>'Podmiot Wolnorynkowy 2018 '!E74</f>
        <v xml:space="preserve">Zmieszane odpady opakowaniowe ( w części papier, szkło, tworzywa, metale, wielomateriałowe) </v>
      </c>
      <c r="D112" s="1737"/>
      <c r="E112" s="1737"/>
      <c r="F112" s="1737"/>
      <c r="G112" s="1737"/>
      <c r="H112" s="1737"/>
      <c r="I112" s="1737"/>
      <c r="J112" s="1737"/>
      <c r="K112" s="1737"/>
      <c r="L112" s="1737"/>
      <c r="M112" s="421">
        <f>'Podmiot Wolnorynkowy 2018 '!L74</f>
        <v>3</v>
      </c>
      <c r="N112" s="318"/>
      <c r="O112" s="305">
        <f>'Podmiot Gminny 2018'!L96+'Podmiot Gminny 2018 (2)'!L96+'Podmiot Wolnorynkowy 2018 '!L77</f>
        <v>16.503999999999998</v>
      </c>
      <c r="P112" s="318"/>
      <c r="Q112" s="318"/>
      <c r="R112" s="318"/>
      <c r="S112" s="318"/>
      <c r="T112"/>
      <c r="V112"/>
      <c r="W112"/>
      <c r="X112"/>
      <c r="Y112"/>
      <c r="Z112"/>
      <c r="AA112"/>
      <c r="AB112"/>
      <c r="AC112"/>
      <c r="AD112" s="238"/>
      <c r="AE112" s="238"/>
      <c r="AF112" s="238"/>
      <c r="AG112" s="236"/>
      <c r="AH112" s="236"/>
    </row>
    <row r="113" spans="1:39" s="199" customFormat="1" x14ac:dyDescent="0.25">
      <c r="A113"/>
      <c r="B113" s="280" t="s">
        <v>7</v>
      </c>
      <c r="C113" s="281"/>
      <c r="D113" s="281"/>
      <c r="E113" s="281"/>
      <c r="F113" s="281"/>
      <c r="G113" s="281"/>
      <c r="H113" s="281"/>
      <c r="I113" s="281"/>
      <c r="J113" s="281"/>
      <c r="K113" s="281"/>
      <c r="L113" s="281"/>
      <c r="M113" s="422">
        <f>SUM(M110:M112)</f>
        <v>16.503999999999998</v>
      </c>
      <c r="N113" s="258"/>
      <c r="O113" s="258"/>
      <c r="P113" s="258"/>
      <c r="Q113" s="258"/>
      <c r="R113" s="258"/>
      <c r="S113" s="258"/>
      <c r="T113"/>
      <c r="V113"/>
      <c r="W113"/>
      <c r="X113"/>
      <c r="Y113"/>
      <c r="Z113"/>
      <c r="AA113"/>
      <c r="AB113"/>
      <c r="AC113"/>
      <c r="AD113" s="238"/>
      <c r="AE113" s="238"/>
      <c r="AF113" s="238"/>
      <c r="AG113" s="236"/>
      <c r="AH113" s="236"/>
    </row>
    <row r="114" spans="1:39" s="199" customFormat="1" x14ac:dyDescent="0.25">
      <c r="A114"/>
      <c r="B114" s="1588" t="s">
        <v>683</v>
      </c>
      <c r="C114" s="1588"/>
      <c r="D114" s="1588"/>
      <c r="E114" s="1588"/>
      <c r="F114" s="1588"/>
      <c r="G114" s="1588"/>
      <c r="H114" s="1588"/>
      <c r="I114" s="1588"/>
      <c r="J114" s="1588"/>
      <c r="K114" s="1588"/>
      <c r="L114" s="1588"/>
      <c r="M114" s="1588"/>
      <c r="N114" s="319"/>
      <c r="O114" s="319"/>
      <c r="P114" s="319"/>
      <c r="Q114" s="319"/>
      <c r="R114" s="319"/>
      <c r="S114" s="319"/>
      <c r="T114" s="319"/>
      <c r="U114" s="319"/>
      <c r="V114" s="319"/>
      <c r="W114" s="319"/>
      <c r="X114" s="319"/>
      <c r="Y114"/>
      <c r="Z114"/>
      <c r="AA114"/>
      <c r="AB114"/>
      <c r="AC114"/>
      <c r="AD114"/>
      <c r="AE114"/>
      <c r="AF114"/>
      <c r="AG114"/>
      <c r="AH114"/>
      <c r="AI114" s="238"/>
      <c r="AJ114" s="238"/>
      <c r="AK114" s="238"/>
      <c r="AL114" s="236"/>
      <c r="AM114" s="236"/>
    </row>
    <row r="115" spans="1:39" s="199" customFormat="1" x14ac:dyDescent="0.25">
      <c r="A115"/>
      <c r="B115" s="1587" t="s">
        <v>232</v>
      </c>
      <c r="C115" s="1587"/>
      <c r="D115" s="1587"/>
      <c r="E115" s="1587"/>
      <c r="F115" s="1587"/>
      <c r="G115" s="1587"/>
      <c r="H115" s="1587"/>
      <c r="I115" s="1587"/>
      <c r="J115" s="1587"/>
      <c r="K115" s="1587"/>
      <c r="L115" s="1587"/>
      <c r="M115" s="1587"/>
      <c r="N115" s="317"/>
      <c r="O115" s="317"/>
      <c r="P115" s="317"/>
      <c r="Q115" s="317"/>
      <c r="R115" s="317"/>
      <c r="S115" s="317"/>
      <c r="T115" s="317"/>
      <c r="U115" s="317"/>
      <c r="V115" s="317"/>
      <c r="W115" s="317"/>
      <c r="X115" s="317"/>
      <c r="Y115"/>
      <c r="Z115"/>
      <c r="AA115"/>
      <c r="AB115"/>
      <c r="AC115"/>
      <c r="AD115"/>
      <c r="AE115"/>
      <c r="AF115"/>
      <c r="AG115"/>
      <c r="AH115"/>
      <c r="AI115" s="238"/>
      <c r="AJ115" s="238"/>
      <c r="AK115" s="238"/>
      <c r="AL115" s="236"/>
      <c r="AM115" s="236"/>
    </row>
    <row r="116" spans="1:39" s="199" customFormat="1" x14ac:dyDescent="0.25">
      <c r="A116"/>
      <c r="B116" s="1587" t="s">
        <v>618</v>
      </c>
      <c r="C116" s="1587"/>
      <c r="D116" s="1587"/>
      <c r="E116" s="1587"/>
      <c r="F116" s="1587"/>
      <c r="G116" s="1587"/>
      <c r="H116" s="1587" t="s">
        <v>619</v>
      </c>
      <c r="I116" s="1587"/>
      <c r="J116" s="1587"/>
      <c r="K116" s="1587"/>
      <c r="L116" s="1587"/>
      <c r="M116" s="1587"/>
      <c r="N116" s="317"/>
      <c r="O116" s="317"/>
      <c r="P116" s="317"/>
      <c r="Q116" s="317"/>
      <c r="R116" s="317"/>
      <c r="S116" s="317"/>
      <c r="T116" s="317"/>
      <c r="U116" s="317"/>
      <c r="V116" s="317"/>
      <c r="W116" s="317"/>
      <c r="X116" s="317"/>
      <c r="Y116"/>
      <c r="Z116"/>
      <c r="AA116"/>
      <c r="AB116"/>
      <c r="AC116"/>
      <c r="AD116"/>
      <c r="AE116"/>
      <c r="AF116"/>
      <c r="AG116"/>
      <c r="AH116"/>
      <c r="AI116" s="238"/>
      <c r="AJ116" s="238"/>
      <c r="AK116" s="238"/>
      <c r="AL116" s="236"/>
      <c r="AM116" s="236"/>
    </row>
    <row r="117" spans="1:39" s="199" customFormat="1" x14ac:dyDescent="0.25">
      <c r="A117"/>
      <c r="B117" s="1590">
        <v>1</v>
      </c>
      <c r="C117" s="1590"/>
      <c r="D117" s="1590"/>
      <c r="E117" s="1590"/>
      <c r="F117" s="1590"/>
      <c r="G117" s="1590"/>
      <c r="H117" s="1590">
        <v>0</v>
      </c>
      <c r="I117" s="1590"/>
      <c r="J117" s="1590"/>
      <c r="K117" s="1590"/>
      <c r="L117" s="1590"/>
      <c r="M117" s="1590"/>
      <c r="N117" s="320"/>
      <c r="O117" s="320"/>
      <c r="P117" s="320"/>
      <c r="Q117" s="320"/>
      <c r="R117" s="320"/>
      <c r="S117" s="320"/>
      <c r="T117" s="320"/>
      <c r="U117" s="320"/>
      <c r="V117" s="320"/>
      <c r="W117" s="320"/>
      <c r="X117" s="320"/>
      <c r="Y117"/>
      <c r="Z117"/>
      <c r="AA117"/>
      <c r="AB117"/>
      <c r="AC117"/>
      <c r="AD117"/>
      <c r="AE117"/>
      <c r="AF117"/>
      <c r="AG117"/>
      <c r="AH117"/>
      <c r="AI117" s="238"/>
      <c r="AJ117" s="238"/>
      <c r="AK117" s="238"/>
      <c r="AL117" s="236"/>
      <c r="AM117" s="236"/>
    </row>
    <row r="118" spans="1:39" s="199" customFormat="1" x14ac:dyDescent="0.25">
      <c r="A118"/>
      <c r="B118" s="1588" t="s">
        <v>684</v>
      </c>
      <c r="C118" s="1588"/>
      <c r="D118" s="1588"/>
      <c r="E118" s="1588"/>
      <c r="F118" s="1588"/>
      <c r="G118" s="1588"/>
      <c r="H118" s="1588"/>
      <c r="I118" s="1588"/>
      <c r="J118" s="1588"/>
      <c r="K118" s="1588"/>
      <c r="L118" s="1588"/>
      <c r="M118" s="1588"/>
      <c r="N118" s="319"/>
      <c r="O118" s="319"/>
      <c r="P118" s="319"/>
      <c r="Q118" s="319"/>
      <c r="R118" s="319"/>
      <c r="S118" s="319"/>
      <c r="T118" s="319"/>
      <c r="U118" s="319"/>
      <c r="V118" s="319"/>
      <c r="W118" s="319"/>
      <c r="X118" s="319"/>
      <c r="Y118"/>
      <c r="Z118"/>
      <c r="AA118"/>
      <c r="AB118"/>
      <c r="AC118"/>
      <c r="AD118"/>
      <c r="AE118"/>
      <c r="AF118"/>
      <c r="AG118"/>
      <c r="AH118"/>
      <c r="AI118" s="238"/>
      <c r="AJ118" s="238"/>
      <c r="AK118" s="238"/>
      <c r="AL118" s="236"/>
      <c r="AM118" s="236"/>
    </row>
    <row r="119" spans="1:39" s="199" customFormat="1" x14ac:dyDescent="0.25">
      <c r="A119"/>
      <c r="B119" s="324" t="s">
        <v>620</v>
      </c>
      <c r="C119" s="321" t="s">
        <v>669</v>
      </c>
      <c r="D119" s="1587" t="s">
        <v>670</v>
      </c>
      <c r="E119" s="1587"/>
      <c r="F119" s="1587"/>
      <c r="G119" s="1587"/>
      <c r="H119" s="1587" t="s">
        <v>685</v>
      </c>
      <c r="I119" s="1587"/>
      <c r="J119" s="1587"/>
      <c r="K119" s="1587"/>
      <c r="L119" s="1587"/>
      <c r="M119" s="1587"/>
      <c r="N119" s="317"/>
      <c r="O119" s="317"/>
      <c r="P119" s="317"/>
      <c r="Q119"/>
      <c r="R119" s="317"/>
      <c r="S119" s="317"/>
      <c r="T119" s="317"/>
      <c r="U119" s="317"/>
      <c r="V119" s="317"/>
      <c r="W119" s="317"/>
      <c r="X119" s="317"/>
      <c r="Y119"/>
      <c r="Z119"/>
      <c r="AA119"/>
      <c r="AB119"/>
      <c r="AC119"/>
      <c r="AD119"/>
      <c r="AE119"/>
      <c r="AF119"/>
      <c r="AG119"/>
      <c r="AH119"/>
      <c r="AI119" s="238"/>
      <c r="AJ119" s="238"/>
      <c r="AK119" s="238"/>
      <c r="AL119" s="236"/>
      <c r="AM119" s="236"/>
    </row>
    <row r="120" spans="1:39" s="199" customFormat="1" x14ac:dyDescent="0.25">
      <c r="A120"/>
      <c r="B120" s="325" t="s">
        <v>964</v>
      </c>
      <c r="C120" s="325" t="str">
        <f>PSZOK!B18</f>
        <v>15 01 01</v>
      </c>
      <c r="D120" s="1590" t="str">
        <f>PSZOK!E18</f>
        <v>Opakowania z papieru i tektury</v>
      </c>
      <c r="E120" s="1590"/>
      <c r="F120" s="1590"/>
      <c r="G120" s="1590"/>
      <c r="H120" s="1591">
        <f>PSZOK!H18</f>
        <v>1</v>
      </c>
      <c r="I120" s="1591"/>
      <c r="J120" s="1591"/>
      <c r="K120" s="1591"/>
      <c r="L120" s="1591"/>
      <c r="M120" s="1591"/>
      <c r="N120" s="323"/>
      <c r="O120" s="323"/>
      <c r="P120"/>
      <c r="Q120"/>
      <c r="R120"/>
      <c r="S120"/>
      <c r="T120"/>
      <c r="U120"/>
      <c r="V120"/>
      <c r="W120"/>
      <c r="X120"/>
      <c r="Y120"/>
      <c r="Z120" s="319"/>
      <c r="AA120" s="319"/>
      <c r="AB120" s="319"/>
      <c r="AC120" s="236"/>
      <c r="AD120" s="236"/>
    </row>
    <row r="121" spans="1:39" s="199" customFormat="1" x14ac:dyDescent="0.25">
      <c r="A121"/>
      <c r="B121" s="325" t="str">
        <f>B120</f>
        <v>Toruń ulica Czysta 1</v>
      </c>
      <c r="C121" s="325" t="str">
        <f>PSZOK!B19</f>
        <v>15 01 02</v>
      </c>
      <c r="D121" s="1590" t="str">
        <f>PSZOK!E19</f>
        <v>Opakowania z tworzyw sztucznych</v>
      </c>
      <c r="E121" s="1590">
        <f>PSZOK!F19</f>
        <v>0</v>
      </c>
      <c r="F121" s="1590">
        <f>PSZOK!G19</f>
        <v>0</v>
      </c>
      <c r="G121" s="1590"/>
      <c r="H121" s="1591">
        <f>PSZOK!H19</f>
        <v>3.5</v>
      </c>
      <c r="I121" s="1591"/>
      <c r="J121" s="1591"/>
      <c r="K121" s="1591"/>
      <c r="L121" s="1591"/>
      <c r="M121" s="1591"/>
      <c r="N121" s="323"/>
      <c r="O121" s="323"/>
      <c r="P121"/>
      <c r="Q121"/>
      <c r="R121"/>
      <c r="S121"/>
      <c r="T121"/>
      <c r="U121"/>
      <c r="V121"/>
      <c r="W121"/>
      <c r="X121"/>
      <c r="Y121"/>
      <c r="Z121" s="319"/>
      <c r="AA121" s="319"/>
      <c r="AB121" s="319"/>
      <c r="AC121" s="236"/>
      <c r="AD121" s="236"/>
    </row>
    <row r="122" spans="1:39" s="199" customFormat="1" x14ac:dyDescent="0.25">
      <c r="A122"/>
      <c r="B122" s="325" t="str">
        <f t="shared" ref="B122:B128" si="0">B121</f>
        <v>Toruń ulica Czysta 1</v>
      </c>
      <c r="C122" s="325" t="str">
        <f>PSZOK!B20</f>
        <v>15 01 03</v>
      </c>
      <c r="D122" s="1590" t="str">
        <f>PSZOK!E20</f>
        <v>Opakowania z drewna</v>
      </c>
      <c r="E122" s="1590">
        <f>PSZOK!F20</f>
        <v>0</v>
      </c>
      <c r="F122" s="1590">
        <f>PSZOK!G20</f>
        <v>0</v>
      </c>
      <c r="G122" s="1590"/>
      <c r="H122" s="1591">
        <f>PSZOK!H20</f>
        <v>0.2</v>
      </c>
      <c r="I122" s="1591"/>
      <c r="J122" s="1591"/>
      <c r="K122" s="1591"/>
      <c r="L122" s="1591"/>
      <c r="M122" s="1591"/>
      <c r="N122" s="323"/>
      <c r="O122" s="323"/>
      <c r="P122"/>
      <c r="Q122"/>
      <c r="R122"/>
      <c r="S122"/>
      <c r="T122"/>
      <c r="U122"/>
      <c r="V122"/>
      <c r="W122"/>
      <c r="X122"/>
      <c r="Y122"/>
      <c r="Z122" s="319"/>
      <c r="AA122" s="319"/>
      <c r="AB122" s="319"/>
      <c r="AC122" s="236"/>
      <c r="AD122" s="236"/>
    </row>
    <row r="123" spans="1:39" s="199" customFormat="1" x14ac:dyDescent="0.25">
      <c r="A123"/>
      <c r="B123" s="325" t="str">
        <f t="shared" si="0"/>
        <v>Toruń ulica Czysta 1</v>
      </c>
      <c r="C123" s="325" t="str">
        <f>PSZOK!B21</f>
        <v>15 01 04</v>
      </c>
      <c r="D123" s="1590" t="str">
        <f>PSZOK!E21</f>
        <v>Opakowania z metali</v>
      </c>
      <c r="E123" s="1590">
        <f>PSZOK!F21</f>
        <v>0</v>
      </c>
      <c r="F123" s="1590">
        <f>PSZOK!G21</f>
        <v>0</v>
      </c>
      <c r="G123" s="1590"/>
      <c r="H123" s="1591">
        <f>PSZOK!H21</f>
        <v>0.1</v>
      </c>
      <c r="I123" s="1591"/>
      <c r="J123" s="1591"/>
      <c r="K123" s="1591"/>
      <c r="L123" s="1591"/>
      <c r="M123" s="1591"/>
      <c r="N123" s="323"/>
      <c r="O123" s="323"/>
      <c r="P123"/>
      <c r="Q123"/>
      <c r="R123"/>
      <c r="S123"/>
      <c r="T123"/>
      <c r="U123"/>
      <c r="V123"/>
      <c r="W123"/>
      <c r="X123"/>
      <c r="Y123"/>
      <c r="Z123" s="319"/>
      <c r="AA123" s="319"/>
      <c r="AB123" s="319"/>
      <c r="AC123" s="236"/>
      <c r="AD123" s="236"/>
    </row>
    <row r="124" spans="1:39" s="199" customFormat="1" ht="30.75" customHeight="1" x14ac:dyDescent="0.25">
      <c r="A124"/>
      <c r="B124" s="325" t="str">
        <f t="shared" si="0"/>
        <v>Toruń ulica Czysta 1</v>
      </c>
      <c r="C124" s="325" t="str">
        <f>PSZOK!B22</f>
        <v>17 01 07</v>
      </c>
      <c r="D124" s="1590" t="str">
        <f>PSZOK!E22</f>
        <v xml:space="preserve"> Zmieszane odpady z betonu, gruzu ceglanego, odpadowych materiałów ceramicznych i elementów wyposażenia inne niż wymienione w 17 01 06</v>
      </c>
      <c r="E124" s="1590">
        <f>PSZOK!F22</f>
        <v>0</v>
      </c>
      <c r="F124" s="1590">
        <f>PSZOK!G22</f>
        <v>0</v>
      </c>
      <c r="G124" s="1590"/>
      <c r="H124" s="1591">
        <f>PSZOK!H22</f>
        <v>20</v>
      </c>
      <c r="I124" s="1591"/>
      <c r="J124" s="1591"/>
      <c r="K124" s="1591"/>
      <c r="L124" s="1591"/>
      <c r="M124" s="1591"/>
      <c r="N124" s="323"/>
      <c r="O124" s="323"/>
      <c r="P124"/>
      <c r="Q124"/>
      <c r="R124"/>
      <c r="S124"/>
      <c r="T124"/>
      <c r="U124"/>
      <c r="V124"/>
      <c r="W124"/>
      <c r="X124"/>
      <c r="Y124"/>
      <c r="Z124" s="319"/>
      <c r="AA124" s="319"/>
      <c r="AB124" s="319"/>
      <c r="AC124" s="236"/>
      <c r="AD124" s="236"/>
    </row>
    <row r="125" spans="1:39" s="199" customFormat="1" x14ac:dyDescent="0.25">
      <c r="A125"/>
      <c r="B125" s="325" t="str">
        <f t="shared" si="0"/>
        <v>Toruń ulica Czysta 1</v>
      </c>
      <c r="C125" s="325" t="str">
        <f>PSZOK!B23</f>
        <v>20 01 34</v>
      </c>
      <c r="D125" s="1590" t="str">
        <f>PSZOK!E23</f>
        <v>Baterie i akumulatory inne niż wymienione w 20 01 33</v>
      </c>
      <c r="E125" s="1590">
        <f>PSZOK!F23</f>
        <v>0</v>
      </c>
      <c r="F125" s="1590">
        <f>PSZOK!G23</f>
        <v>0</v>
      </c>
      <c r="G125" s="1590"/>
      <c r="H125" s="1591">
        <f>PSZOK!H23</f>
        <v>2.5000000000000001E-2</v>
      </c>
      <c r="I125" s="1591"/>
      <c r="J125" s="1591"/>
      <c r="K125" s="1591"/>
      <c r="L125" s="1591"/>
      <c r="M125" s="1591"/>
      <c r="N125" s="323"/>
      <c r="O125" s="323"/>
      <c r="P125"/>
      <c r="Q125"/>
      <c r="R125"/>
      <c r="S125"/>
      <c r="T125"/>
      <c r="U125"/>
      <c r="V125"/>
      <c r="W125"/>
      <c r="X125"/>
      <c r="Y125"/>
      <c r="Z125" s="319"/>
      <c r="AA125" s="319"/>
      <c r="AB125" s="319"/>
      <c r="AC125" s="236"/>
      <c r="AD125" s="236"/>
    </row>
    <row r="126" spans="1:39" s="199" customFormat="1" ht="32.25" customHeight="1" x14ac:dyDescent="0.25">
      <c r="A126"/>
      <c r="B126" s="325" t="str">
        <f t="shared" si="0"/>
        <v>Toruń ulica Czysta 1</v>
      </c>
      <c r="C126" s="325" t="str">
        <f>PSZOK!B24</f>
        <v>20 01 36</v>
      </c>
      <c r="D126" s="1590" t="str">
        <f>PSZOK!E24</f>
        <v>Zużyte urządzenia elektryczne i elektroniczne inne niż wymienione w 20 01 21, 20 01 23 i 20 01 35</v>
      </c>
      <c r="E126" s="1590">
        <f>PSZOK!F24</f>
        <v>0</v>
      </c>
      <c r="F126" s="1590">
        <f>PSZOK!G24</f>
        <v>0</v>
      </c>
      <c r="G126" s="1590"/>
      <c r="H126" s="1591">
        <f>PSZOK!H24</f>
        <v>3.4</v>
      </c>
      <c r="I126" s="1591"/>
      <c r="J126" s="1591"/>
      <c r="K126" s="1591"/>
      <c r="L126" s="1591"/>
      <c r="M126" s="1591"/>
      <c r="N126" s="323"/>
      <c r="O126" s="323"/>
      <c r="P126"/>
      <c r="Q126"/>
      <c r="R126"/>
      <c r="S126"/>
      <c r="T126"/>
      <c r="U126"/>
      <c r="V126"/>
      <c r="W126"/>
      <c r="X126"/>
      <c r="Y126"/>
      <c r="Z126" s="319"/>
      <c r="AA126" s="319"/>
      <c r="AB126" s="319"/>
      <c r="AC126" s="236"/>
      <c r="AD126" s="236"/>
    </row>
    <row r="127" spans="1:39" s="199" customFormat="1" x14ac:dyDescent="0.25">
      <c r="A127"/>
      <c r="B127" s="325" t="str">
        <f t="shared" si="0"/>
        <v>Toruń ulica Czysta 1</v>
      </c>
      <c r="C127" s="325" t="str">
        <f>PSZOK!B25</f>
        <v>20 02 01</v>
      </c>
      <c r="D127" s="1590" t="str">
        <f>PSZOK!E25</f>
        <v>Odpady ulegające biodegradacji</v>
      </c>
      <c r="E127" s="1590">
        <f>PSZOK!F25</f>
        <v>0</v>
      </c>
      <c r="F127" s="1590">
        <f>PSZOK!G25</f>
        <v>0</v>
      </c>
      <c r="G127" s="1590"/>
      <c r="H127" s="1591">
        <f>PSZOK!H25</f>
        <v>20</v>
      </c>
      <c r="I127" s="1591"/>
      <c r="J127" s="1591"/>
      <c r="K127" s="1591"/>
      <c r="L127" s="1591"/>
      <c r="M127" s="1591"/>
      <c r="N127" s="323"/>
      <c r="O127" s="323"/>
      <c r="P127"/>
      <c r="Q127"/>
      <c r="R127"/>
      <c r="S127"/>
      <c r="T127"/>
      <c r="U127"/>
      <c r="V127"/>
      <c r="W127"/>
      <c r="X127"/>
      <c r="Y127"/>
      <c r="Z127" s="319"/>
      <c r="AA127" s="319"/>
      <c r="AB127" s="319"/>
      <c r="AC127" s="236"/>
      <c r="AD127" s="236"/>
    </row>
    <row r="128" spans="1:39" s="199" customFormat="1" x14ac:dyDescent="0.25">
      <c r="A128"/>
      <c r="B128" s="325" t="str">
        <f t="shared" si="0"/>
        <v>Toruń ulica Czysta 1</v>
      </c>
      <c r="C128" s="325" t="str">
        <f>PSZOK!B26</f>
        <v>20 03 07</v>
      </c>
      <c r="D128" s="1590" t="str">
        <f>PSZOK!E26</f>
        <v>Odpady wielkogabarytowe</v>
      </c>
      <c r="E128" s="1590">
        <f>PSZOK!F26</f>
        <v>0</v>
      </c>
      <c r="F128" s="1590">
        <f>PSZOK!G26</f>
        <v>0</v>
      </c>
      <c r="G128" s="1590"/>
      <c r="H128" s="1591">
        <f>PSZOK!H26</f>
        <v>7</v>
      </c>
      <c r="I128" s="1591"/>
      <c r="J128" s="1591"/>
      <c r="K128" s="1591"/>
      <c r="L128" s="1591"/>
      <c r="M128" s="1591"/>
      <c r="N128" s="323"/>
      <c r="O128" s="323"/>
      <c r="P128"/>
      <c r="Q128"/>
      <c r="R128"/>
      <c r="S128"/>
      <c r="T128"/>
      <c r="U128"/>
      <c r="V128"/>
      <c r="W128"/>
      <c r="X128"/>
      <c r="Y128"/>
      <c r="Z128" s="319"/>
      <c r="AA128" s="319"/>
      <c r="AB128" s="319"/>
      <c r="AC128" s="236"/>
      <c r="AD128" s="236"/>
    </row>
    <row r="129" spans="1:39" s="199" customFormat="1" x14ac:dyDescent="0.25">
      <c r="A129"/>
      <c r="B129" s="325"/>
      <c r="C129" s="325"/>
      <c r="D129" s="1590"/>
      <c r="E129" s="1590"/>
      <c r="F129" s="1590"/>
      <c r="G129" s="1590"/>
      <c r="H129" s="1591"/>
      <c r="I129" s="1591"/>
      <c r="J129" s="1591"/>
      <c r="K129" s="1591"/>
      <c r="L129" s="1591"/>
      <c r="M129" s="1591"/>
      <c r="N129" s="320"/>
      <c r="O129" s="320"/>
      <c r="P129" s="1634"/>
      <c r="Q129" s="1634"/>
      <c r="R129" s="1634"/>
      <c r="S129" s="1634"/>
      <c r="T129"/>
      <c r="U129"/>
      <c r="V129"/>
      <c r="W129"/>
      <c r="X129"/>
      <c r="Y129"/>
      <c r="Z129"/>
      <c r="AA129"/>
      <c r="AB129"/>
      <c r="AC129"/>
      <c r="AD129" s="238"/>
      <c r="AE129" s="238"/>
      <c r="AF129" s="238"/>
      <c r="AG129" s="236"/>
      <c r="AH129" s="236"/>
    </row>
    <row r="130" spans="1:39" s="199" customFormat="1" x14ac:dyDescent="0.25">
      <c r="A130"/>
      <c r="B130" s="321" t="s">
        <v>7</v>
      </c>
      <c r="C130" s="321"/>
      <c r="D130" s="1579"/>
      <c r="E130" s="1580"/>
      <c r="F130" s="1580"/>
      <c r="G130" s="1581"/>
      <c r="H130" s="1635">
        <f>SUM(H120:M129)</f>
        <v>55.224999999999994</v>
      </c>
      <c r="I130" s="1587"/>
      <c r="J130" s="1587"/>
      <c r="K130" s="1587"/>
      <c r="L130" s="1587"/>
      <c r="M130" s="1587"/>
      <c r="N130" s="317"/>
      <c r="O130" s="317"/>
      <c r="P130" s="317"/>
      <c r="Q130" s="327"/>
      <c r="R130" s="327"/>
      <c r="S130" s="327"/>
      <c r="T130" s="327"/>
      <c r="U130" s="327"/>
      <c r="V130" s="327"/>
      <c r="W130" s="327"/>
      <c r="X130" s="327"/>
      <c r="Y130"/>
      <c r="Z130"/>
      <c r="AA130"/>
      <c r="AB130"/>
      <c r="AC130"/>
      <c r="AD130"/>
      <c r="AE130"/>
      <c r="AF130"/>
      <c r="AG130"/>
      <c r="AH130"/>
      <c r="AI130" s="238"/>
      <c r="AJ130" s="238"/>
      <c r="AK130" s="238"/>
      <c r="AL130" s="236"/>
      <c r="AM130" s="236"/>
    </row>
    <row r="131" spans="1:39" s="199" customFormat="1" x14ac:dyDescent="0.25">
      <c r="A131"/>
      <c r="B131" s="1588" t="s">
        <v>686</v>
      </c>
      <c r="C131" s="1588"/>
      <c r="D131" s="1588"/>
      <c r="E131" s="1588"/>
      <c r="F131" s="1588"/>
      <c r="G131" s="1588"/>
      <c r="H131" s="1588"/>
      <c r="I131" s="1588"/>
      <c r="J131" s="1588"/>
      <c r="K131" s="1588"/>
      <c r="L131" s="1588"/>
      <c r="M131" s="1588"/>
      <c r="N131" s="319"/>
      <c r="O131" s="319"/>
      <c r="P131" s="319"/>
      <c r="Q131" s="319"/>
      <c r="R131" s="319"/>
      <c r="S131" s="319"/>
      <c r="T131" s="319"/>
      <c r="U131" s="319"/>
      <c r="V131" s="319"/>
      <c r="W131" s="319"/>
      <c r="X131" s="319"/>
      <c r="Y131"/>
      <c r="Z131"/>
      <c r="AA131"/>
      <c r="AB131"/>
      <c r="AC131"/>
      <c r="AD131"/>
      <c r="AE131"/>
      <c r="AF131"/>
      <c r="AG131"/>
      <c r="AH131"/>
      <c r="AI131" s="238"/>
      <c r="AJ131" s="238"/>
      <c r="AK131" s="238"/>
      <c r="AL131" s="236"/>
      <c r="AM131" s="236"/>
    </row>
    <row r="132" spans="1:39" s="199" customFormat="1" ht="124.5" x14ac:dyDescent="0.25">
      <c r="A132"/>
      <c r="B132" s="321" t="s">
        <v>620</v>
      </c>
      <c r="C132" s="321" t="s">
        <v>669</v>
      </c>
      <c r="D132" s="1587" t="s">
        <v>670</v>
      </c>
      <c r="E132" s="1587"/>
      <c r="F132" s="1587"/>
      <c r="G132" s="321" t="s">
        <v>863</v>
      </c>
      <c r="H132" s="321" t="s">
        <v>687</v>
      </c>
      <c r="I132" s="1587" t="s">
        <v>545</v>
      </c>
      <c r="J132" s="1587"/>
      <c r="K132" s="1587"/>
      <c r="L132" s="1587" t="s">
        <v>688</v>
      </c>
      <c r="M132" s="1587"/>
      <c r="N132"/>
      <c r="O132"/>
      <c r="P132"/>
      <c r="Q132"/>
      <c r="R132"/>
      <c r="S132"/>
      <c r="T132"/>
      <c r="U132"/>
      <c r="V132"/>
      <c r="W132"/>
      <c r="X132" s="319"/>
      <c r="Y132" s="238"/>
      <c r="Z132" s="238"/>
      <c r="AA132" s="236"/>
      <c r="AB132" s="236"/>
    </row>
    <row r="133" spans="1:39" s="221" customFormat="1" ht="12.75" x14ac:dyDescent="0.2">
      <c r="A133" s="171"/>
      <c r="B133" s="1566" t="s">
        <v>964</v>
      </c>
      <c r="C133" s="331" t="str">
        <f>PSZOK!B37</f>
        <v>15 01 02</v>
      </c>
      <c r="D133" s="1566" t="str">
        <f>PSZOK!C37</f>
        <v>Opakowania z tworzyw sztucznych</v>
      </c>
      <c r="E133" s="1566"/>
      <c r="F133" s="1566"/>
      <c r="G133" s="332">
        <f>PSZOK!E37</f>
        <v>3.5</v>
      </c>
      <c r="H133" s="333" t="str">
        <f>PSZOK!F37</f>
        <v>R12/R3</v>
      </c>
      <c r="I133" s="1566" t="str">
        <f>PSZOK!I37</f>
        <v xml:space="preserve">Sortownia Toruń 2 </v>
      </c>
      <c r="J133" s="1566"/>
      <c r="K133" s="1566"/>
      <c r="L133" s="1566" t="str">
        <f>PSZOK!K37</f>
        <v xml:space="preserve">Toruń ulica Magazynowa 1  </v>
      </c>
      <c r="M133" s="1566"/>
      <c r="N133" s="171"/>
      <c r="O133" s="171"/>
      <c r="P133" s="171"/>
      <c r="Q133" s="171"/>
      <c r="R133" s="171"/>
      <c r="S133" s="171"/>
      <c r="T133" s="171"/>
      <c r="U133" s="171"/>
      <c r="V133" s="171"/>
      <c r="W133" s="171"/>
      <c r="X133" s="330"/>
      <c r="Y133" s="222"/>
      <c r="Z133" s="222"/>
      <c r="AA133" s="223"/>
      <c r="AB133" s="223"/>
    </row>
    <row r="134" spans="1:39" s="221" customFormat="1" ht="12.75" x14ac:dyDescent="0.2">
      <c r="A134" s="171"/>
      <c r="B134" s="1566"/>
      <c r="C134" s="423" t="str">
        <f>PSZOK!B38</f>
        <v>15 01 04</v>
      </c>
      <c r="D134" s="1809" t="str">
        <f>PSZOK!C38</f>
        <v>Opakowania z metali</v>
      </c>
      <c r="E134" s="1809"/>
      <c r="F134" s="1809"/>
      <c r="G134" s="424">
        <f>PSZOK!E38</f>
        <v>0.1</v>
      </c>
      <c r="H134" s="425" t="str">
        <f>PSZOK!F38</f>
        <v>R12/R5</v>
      </c>
      <c r="I134" s="1809" t="str">
        <f>PSZOK!I38</f>
        <v xml:space="preserve">Sortownia Toruń 2 </v>
      </c>
      <c r="J134" s="1809"/>
      <c r="K134" s="1809"/>
      <c r="L134" s="1809" t="str">
        <f>PSZOK!K38</f>
        <v xml:space="preserve">Toruń ulica Magazynowa 1  </v>
      </c>
      <c r="M134" s="1809"/>
      <c r="N134" s="171"/>
      <c r="O134" s="171"/>
      <c r="P134" s="171"/>
      <c r="Q134" s="171"/>
      <c r="R134" s="171"/>
      <c r="S134" s="171"/>
      <c r="T134" s="171"/>
      <c r="U134" s="171"/>
      <c r="V134" s="171"/>
      <c r="W134" s="171"/>
      <c r="X134" s="330"/>
      <c r="Y134" s="222"/>
      <c r="Z134" s="222"/>
      <c r="AA134" s="223"/>
      <c r="AB134" s="223"/>
    </row>
    <row r="135" spans="1:39" s="221" customFormat="1" ht="12.75" x14ac:dyDescent="0.2">
      <c r="A135" s="171"/>
      <c r="B135" s="1566"/>
      <c r="C135" s="331" t="str">
        <f>PSZOK!B39</f>
        <v>17 01 07</v>
      </c>
      <c r="D135" s="1566" t="str">
        <f>PSZOK!C39</f>
        <v xml:space="preserve"> Zmieszane odpady z betonu, gruzu ceglanego, odpadowych materiałów ceramicznych i elementów wyposażenia inne niż wymienione w 17 01 06</v>
      </c>
      <c r="E135" s="1566"/>
      <c r="F135" s="1566"/>
      <c r="G135" s="332">
        <f>PSZOK!E39</f>
        <v>20</v>
      </c>
      <c r="H135" s="333" t="str">
        <f>PSZOK!F39</f>
        <v>R5</v>
      </c>
      <c r="I135" s="1566" t="str">
        <f>PSZOK!I39</f>
        <v>Składowisko w Lasku 4</v>
      </c>
      <c r="J135" s="1566"/>
      <c r="K135" s="1566"/>
      <c r="L135" s="1566" t="str">
        <f>PSZOK!K39</f>
        <v>Toruń, ulica Przydrożna 1</v>
      </c>
      <c r="M135" s="1566"/>
      <c r="N135" s="171"/>
      <c r="O135" s="171"/>
      <c r="P135" s="171"/>
      <c r="Q135" s="171"/>
      <c r="R135" s="171"/>
      <c r="S135" s="171"/>
      <c r="T135" s="171"/>
      <c r="U135" s="171"/>
      <c r="V135" s="171"/>
      <c r="W135" s="171"/>
      <c r="X135" s="330"/>
      <c r="Y135" s="222"/>
      <c r="Z135" s="222"/>
      <c r="AA135" s="223"/>
      <c r="AB135" s="223"/>
    </row>
    <row r="136" spans="1:39" s="221" customFormat="1" ht="12.75" x14ac:dyDescent="0.2">
      <c r="A136" s="171"/>
      <c r="B136" s="1566"/>
      <c r="C136" s="331" t="str">
        <f>PSZOK!B40</f>
        <v>20 01 34</v>
      </c>
      <c r="D136" s="1566" t="str">
        <f>PSZOK!C40</f>
        <v>Baterie i akumulatory inne niż wymienione w 20 01 33</v>
      </c>
      <c r="E136" s="1566"/>
      <c r="F136" s="1566"/>
      <c r="G136" s="332">
        <f>PSZOK!E40</f>
        <v>2.5000000000000001E-2</v>
      </c>
      <c r="H136" s="333" t="str">
        <f>PSZOK!F40</f>
        <v>R4</v>
      </c>
      <c r="I136" s="1566" t="str">
        <f>PSZOK!I40</f>
        <v>Punkt skupu Toruń 3</v>
      </c>
      <c r="J136" s="1566"/>
      <c r="K136" s="1566"/>
      <c r="L136" s="1566" t="str">
        <f>PSZOK!K40</f>
        <v xml:space="preserve">Toruń ulica w Chmurze 1  </v>
      </c>
      <c r="M136" s="1566"/>
      <c r="N136" s="171"/>
      <c r="O136" s="171"/>
      <c r="P136" s="171"/>
      <c r="Q136" s="171"/>
      <c r="R136" s="171"/>
      <c r="S136" s="171"/>
      <c r="T136" s="171"/>
      <c r="U136" s="171"/>
      <c r="V136" s="171"/>
      <c r="W136" s="171"/>
      <c r="X136" s="330"/>
      <c r="Y136" s="222"/>
      <c r="Z136" s="222"/>
      <c r="AA136" s="223"/>
      <c r="AB136" s="223"/>
    </row>
    <row r="137" spans="1:39" s="221" customFormat="1" ht="12.75" x14ac:dyDescent="0.2">
      <c r="A137" s="171"/>
      <c r="B137" s="1566"/>
      <c r="C137" s="331" t="str">
        <f>PSZOK!B41</f>
        <v>20 01 36</v>
      </c>
      <c r="D137" s="1566" t="str">
        <f>PSZOK!C41</f>
        <v>Zużyte urządzenia elektryczne i elektroniczne inne niż wymienione w 20 01 21, 20 01 23 i 20 01 35</v>
      </c>
      <c r="E137" s="1566"/>
      <c r="F137" s="1566"/>
      <c r="G137" s="332">
        <f>PSZOK!E41</f>
        <v>3.4</v>
      </c>
      <c r="H137" s="333" t="str">
        <f>PSZOK!F41</f>
        <v>R4</v>
      </c>
      <c r="I137" s="1566" t="str">
        <f>PSZOK!I41</f>
        <v>Punkt skupu Toruń 4</v>
      </c>
      <c r="J137" s="1566"/>
      <c r="K137" s="1566"/>
      <c r="L137" s="1566" t="str">
        <f>PSZOK!K41</f>
        <v>Toruń ulica w Chmurze 2</v>
      </c>
      <c r="M137" s="1566"/>
      <c r="N137" s="171"/>
      <c r="O137" s="171"/>
      <c r="P137" s="171"/>
      <c r="Q137" s="171"/>
      <c r="R137" s="171"/>
      <c r="S137" s="171"/>
      <c r="T137" s="171"/>
      <c r="U137" s="171"/>
      <c r="V137" s="171"/>
      <c r="W137" s="171"/>
      <c r="X137" s="330"/>
      <c r="Y137" s="222"/>
      <c r="Z137" s="222"/>
      <c r="AA137" s="223"/>
      <c r="AB137" s="223"/>
    </row>
    <row r="138" spans="1:39" s="221" customFormat="1" ht="12.75" x14ac:dyDescent="0.2">
      <c r="A138" s="171"/>
      <c r="B138" s="1566"/>
      <c r="C138" s="331" t="str">
        <f>PSZOK!B42</f>
        <v>20 03 07</v>
      </c>
      <c r="D138" s="1566" t="str">
        <f>PSZOK!C42</f>
        <v>Odpady wielkogabarytowe</v>
      </c>
      <c r="E138" s="1566"/>
      <c r="F138" s="1566"/>
      <c r="G138" s="332">
        <f>PSZOK!E42</f>
        <v>7</v>
      </c>
      <c r="H138" s="333" t="str">
        <f>PSZOK!F42</f>
        <v>R12</v>
      </c>
      <c r="I138" s="1566" t="str">
        <f>PSZOK!I42</f>
        <v xml:space="preserve">MBP Toruń 1 </v>
      </c>
      <c r="J138" s="1566"/>
      <c r="K138" s="1566"/>
      <c r="L138" s="1566" t="str">
        <f>PSZOK!K42</f>
        <v xml:space="preserve">Toruń ulica Śmieciowa 1  </v>
      </c>
      <c r="M138" s="1566"/>
      <c r="N138" s="171"/>
      <c r="O138" s="171"/>
      <c r="P138" s="171"/>
      <c r="Q138" s="171"/>
      <c r="R138" s="171"/>
      <c r="S138" s="171"/>
      <c r="T138" s="171"/>
      <c r="U138" s="171"/>
      <c r="V138" s="171"/>
      <c r="W138" s="171"/>
      <c r="X138" s="330"/>
      <c r="Y138" s="222"/>
      <c r="Z138" s="222"/>
      <c r="AA138" s="223"/>
      <c r="AB138" s="223"/>
    </row>
    <row r="139" spans="1:39" s="199" customFormat="1" x14ac:dyDescent="0.25">
      <c r="A139"/>
      <c r="B139" s="1587" t="s">
        <v>7</v>
      </c>
      <c r="C139" s="1587"/>
      <c r="D139" s="1587"/>
      <c r="E139" s="1587"/>
      <c r="F139" s="1587"/>
      <c r="G139" s="326">
        <f>SUM(G133:G138)</f>
        <v>34.024999999999999</v>
      </c>
      <c r="H139" s="1589"/>
      <c r="I139" s="1589"/>
      <c r="J139" s="1589"/>
      <c r="K139" s="1589"/>
      <c r="L139" s="1589"/>
      <c r="M139" s="1589"/>
      <c r="N139" s="171"/>
      <c r="O139" s="171"/>
      <c r="P139" s="171"/>
      <c r="Q139" s="171"/>
      <c r="R139" s="171"/>
      <c r="S139" s="171"/>
      <c r="T139" s="171"/>
      <c r="U139" s="171"/>
      <c r="V139" s="171"/>
      <c r="W139" s="171"/>
      <c r="X139" s="330"/>
      <c r="Y139"/>
      <c r="Z139"/>
      <c r="AA139"/>
      <c r="AB139"/>
      <c r="AC139"/>
      <c r="AD139"/>
      <c r="AE139"/>
      <c r="AF139"/>
      <c r="AG139"/>
      <c r="AH139"/>
      <c r="AI139" s="238"/>
      <c r="AJ139" s="238"/>
      <c r="AK139" s="238"/>
      <c r="AL139" s="236"/>
      <c r="AM139" s="236"/>
    </row>
    <row r="140" spans="1:39" s="199" customFormat="1" x14ac:dyDescent="0.25">
      <c r="A140"/>
      <c r="B140" s="1588" t="s">
        <v>689</v>
      </c>
      <c r="C140" s="1588"/>
      <c r="D140" s="1588"/>
      <c r="E140" s="1588"/>
      <c r="F140" s="1588"/>
      <c r="G140" s="1588"/>
      <c r="H140" s="1588"/>
      <c r="I140" s="1588"/>
      <c r="J140" s="1588"/>
      <c r="K140" s="1588"/>
      <c r="L140" s="1588"/>
      <c r="M140" s="1588"/>
      <c r="N140" s="171"/>
      <c r="O140" s="171"/>
      <c r="P140" s="171"/>
      <c r="Q140" s="171"/>
      <c r="R140" s="171"/>
      <c r="S140" s="171"/>
      <c r="T140" s="171"/>
      <c r="U140" s="171"/>
      <c r="V140" s="171"/>
      <c r="W140" s="171"/>
      <c r="X140" s="330"/>
      <c r="Y140"/>
      <c r="Z140"/>
      <c r="AA140"/>
      <c r="AB140"/>
      <c r="AC140"/>
      <c r="AD140"/>
      <c r="AE140"/>
      <c r="AF140"/>
      <c r="AG140"/>
      <c r="AH140"/>
      <c r="AI140" s="238"/>
      <c r="AJ140" s="238"/>
      <c r="AK140" s="238"/>
      <c r="AL140" s="236"/>
      <c r="AM140" s="236"/>
    </row>
    <row r="141" spans="1:39" s="199" customFormat="1" x14ac:dyDescent="0.25">
      <c r="A141"/>
      <c r="B141" s="321" t="s">
        <v>864</v>
      </c>
      <c r="C141" s="321" t="s">
        <v>669</v>
      </c>
      <c r="D141" s="1587" t="s">
        <v>670</v>
      </c>
      <c r="E141" s="1587"/>
      <c r="F141" s="1587"/>
      <c r="G141" s="1587" t="s">
        <v>865</v>
      </c>
      <c r="H141" s="1587"/>
      <c r="I141" s="1587"/>
      <c r="J141" s="1587"/>
      <c r="K141" s="1587"/>
      <c r="L141" s="1587"/>
      <c r="M141" s="1587"/>
      <c r="N141" s="171"/>
      <c r="O141" s="171"/>
      <c r="P141" s="171"/>
      <c r="Q141" s="171"/>
      <c r="R141" s="171"/>
      <c r="S141" s="171"/>
      <c r="T141" s="171"/>
      <c r="U141" s="171"/>
      <c r="V141" s="171"/>
      <c r="W141" s="171"/>
      <c r="X141" s="330"/>
      <c r="Y141" s="319"/>
      <c r="Z141" s="236"/>
      <c r="AA141" s="236"/>
    </row>
    <row r="142" spans="1:39" s="199" customFormat="1" x14ac:dyDescent="0.25">
      <c r="A142"/>
      <c r="B142" s="310" t="str">
        <f>PSZOK!B58</f>
        <v>nie dotyczy</v>
      </c>
      <c r="C142" s="310"/>
      <c r="D142" s="1589"/>
      <c r="E142" s="1589"/>
      <c r="F142" s="1589"/>
      <c r="G142" s="1589"/>
      <c r="H142" s="1589"/>
      <c r="I142" s="1589"/>
      <c r="J142" s="1589"/>
      <c r="K142" s="1589"/>
      <c r="L142" s="1589"/>
      <c r="M142" s="1589"/>
      <c r="N142" s="171"/>
      <c r="O142" s="171"/>
      <c r="P142" s="171"/>
      <c r="Q142" s="171"/>
      <c r="R142" s="171"/>
      <c r="S142" s="171"/>
      <c r="T142" s="171"/>
      <c r="U142" s="171"/>
      <c r="V142" s="171"/>
      <c r="W142" s="171"/>
      <c r="X142" s="330"/>
      <c r="Y142" s="319"/>
      <c r="Z142" s="236"/>
      <c r="AA142" s="236"/>
    </row>
    <row r="143" spans="1:39" s="199" customFormat="1" x14ac:dyDescent="0.25">
      <c r="A143"/>
      <c r="B143" s="310"/>
      <c r="C143" s="310"/>
      <c r="D143" s="1589"/>
      <c r="E143" s="1589"/>
      <c r="F143" s="1589"/>
      <c r="G143" s="1589"/>
      <c r="H143" s="1589"/>
      <c r="I143" s="1589"/>
      <c r="J143" s="1589"/>
      <c r="K143" s="1589"/>
      <c r="L143" s="1589"/>
      <c r="M143" s="1589"/>
      <c r="N143" s="171"/>
      <c r="O143" s="171"/>
      <c r="P143" s="171"/>
      <c r="Q143" s="171"/>
      <c r="R143" s="171"/>
      <c r="S143" s="171"/>
      <c r="T143" s="171"/>
      <c r="U143" s="171"/>
      <c r="V143" s="171"/>
      <c r="W143" s="171"/>
      <c r="X143" s="330"/>
      <c r="Y143" s="319"/>
      <c r="Z143" s="236"/>
      <c r="AA143" s="236"/>
    </row>
    <row r="144" spans="1:39" s="199" customFormat="1" x14ac:dyDescent="0.25">
      <c r="A144"/>
      <c r="B144" s="310"/>
      <c r="C144" s="310"/>
      <c r="D144" s="1589"/>
      <c r="E144" s="1589"/>
      <c r="F144" s="1589"/>
      <c r="G144" s="1589"/>
      <c r="H144" s="1589"/>
      <c r="I144" s="1589"/>
      <c r="J144" s="1589"/>
      <c r="K144" s="1589"/>
      <c r="L144" s="1589"/>
      <c r="M144" s="1589"/>
      <c r="N144" s="171"/>
      <c r="O144" s="171"/>
      <c r="P144" s="171"/>
      <c r="Q144" s="171"/>
      <c r="R144" s="171"/>
      <c r="S144" s="171"/>
      <c r="T144" s="171"/>
      <c r="U144" s="171"/>
      <c r="V144" s="171"/>
      <c r="W144" s="171"/>
      <c r="X144" s="330"/>
      <c r="Y144" s="319"/>
      <c r="Z144" s="236"/>
      <c r="AA144" s="236"/>
    </row>
    <row r="145" spans="1:39" s="199" customFormat="1" x14ac:dyDescent="0.25">
      <c r="A145"/>
      <c r="B145" s="310" t="s">
        <v>7</v>
      </c>
      <c r="C145" s="310"/>
      <c r="D145" s="1589"/>
      <c r="E145" s="1589"/>
      <c r="F145" s="1589"/>
      <c r="G145" s="1589">
        <f>SUM(G142:M144)</f>
        <v>0</v>
      </c>
      <c r="H145" s="1589"/>
      <c r="I145" s="1589"/>
      <c r="J145" s="1589"/>
      <c r="K145" s="1589"/>
      <c r="L145" s="1589"/>
      <c r="M145" s="1589"/>
      <c r="N145" s="171"/>
      <c r="O145" s="171"/>
      <c r="P145" s="171"/>
      <c r="Q145" s="171"/>
      <c r="R145" s="171"/>
      <c r="S145" s="171"/>
      <c r="T145" s="171"/>
      <c r="U145" s="171"/>
      <c r="V145" s="171"/>
      <c r="W145" s="171"/>
      <c r="X145" s="330"/>
      <c r="Y145" s="319"/>
      <c r="Z145"/>
      <c r="AA145"/>
      <c r="AB145"/>
      <c r="AC145"/>
      <c r="AD145"/>
      <c r="AE145"/>
      <c r="AF145"/>
      <c r="AG145"/>
      <c r="AH145"/>
      <c r="AI145" s="238"/>
      <c r="AJ145" s="238"/>
      <c r="AK145" s="238"/>
      <c r="AL145" s="236"/>
      <c r="AM145" s="236"/>
    </row>
    <row r="146" spans="1:39" s="199" customFormat="1" ht="39" customHeight="1" x14ac:dyDescent="0.25">
      <c r="A146"/>
      <c r="B146" s="1588" t="s">
        <v>690</v>
      </c>
      <c r="C146" s="1588"/>
      <c r="D146" s="1588"/>
      <c r="E146" s="1588"/>
      <c r="F146" s="1588"/>
      <c r="G146" s="1588"/>
      <c r="H146" s="1588"/>
      <c r="I146" s="1588"/>
      <c r="J146" s="1588"/>
      <c r="K146" s="1588"/>
      <c r="L146" s="1588"/>
      <c r="M146" s="1588"/>
      <c r="N146" s="171"/>
      <c r="O146" s="171"/>
      <c r="P146" s="171"/>
      <c r="Q146" s="171"/>
      <c r="R146" s="171"/>
      <c r="S146" s="171"/>
      <c r="T146" s="171"/>
      <c r="U146" s="171"/>
      <c r="V146" s="171"/>
      <c r="W146" s="171"/>
      <c r="X146" s="330"/>
      <c r="Y146" s="319"/>
      <c r="Z146"/>
      <c r="AA146"/>
      <c r="AB146"/>
      <c r="AC146"/>
      <c r="AD146"/>
      <c r="AE146"/>
      <c r="AF146"/>
      <c r="AG146"/>
      <c r="AH146"/>
      <c r="AI146" s="238"/>
      <c r="AJ146" s="238"/>
      <c r="AK146" s="238"/>
      <c r="AL146" s="236"/>
      <c r="AM146" s="236"/>
    </row>
    <row r="147" spans="1:39" s="199" customFormat="1" x14ac:dyDescent="0.25">
      <c r="A147"/>
      <c r="B147" s="1587" t="s">
        <v>621</v>
      </c>
      <c r="C147" s="1587"/>
      <c r="D147" s="1587"/>
      <c r="E147" s="1587"/>
      <c r="F147" s="1587"/>
      <c r="G147" s="1587"/>
      <c r="H147" s="1587"/>
      <c r="I147" s="1587"/>
      <c r="J147" s="1587"/>
      <c r="K147" s="1587"/>
      <c r="L147" s="1589">
        <v>1</v>
      </c>
      <c r="M147" s="1589"/>
      <c r="N147" s="171"/>
      <c r="O147" s="171"/>
      <c r="P147" s="171"/>
      <c r="Q147" s="171"/>
      <c r="R147" s="171"/>
      <c r="S147" s="171"/>
      <c r="T147" s="171"/>
      <c r="U147" s="171"/>
      <c r="V147" s="171"/>
      <c r="W147" s="171"/>
      <c r="X147" s="330"/>
      <c r="Y147" s="319"/>
      <c r="Z147"/>
      <c r="AA147"/>
      <c r="AB147"/>
      <c r="AC147"/>
      <c r="AD147"/>
      <c r="AE147"/>
      <c r="AF147"/>
      <c r="AG147"/>
      <c r="AH147"/>
      <c r="AI147" s="238"/>
      <c r="AJ147" s="238"/>
      <c r="AK147" s="238"/>
      <c r="AL147" s="236"/>
      <c r="AM147" s="236"/>
    </row>
    <row r="148" spans="1:39" s="199" customFormat="1" ht="35.25" customHeight="1" x14ac:dyDescent="0.25">
      <c r="A148"/>
      <c r="B148" s="1588" t="s">
        <v>691</v>
      </c>
      <c r="C148" s="1588"/>
      <c r="D148" s="1588"/>
      <c r="E148" s="1588"/>
      <c r="F148" s="1588"/>
      <c r="G148" s="1588"/>
      <c r="H148" s="1588"/>
      <c r="I148" s="1588"/>
      <c r="J148" s="1588"/>
      <c r="K148" s="1588"/>
      <c r="L148" s="1588"/>
      <c r="M148" s="1588"/>
      <c r="N148" s="171"/>
      <c r="O148" s="171"/>
      <c r="P148" s="171"/>
      <c r="Q148" s="171"/>
      <c r="R148" s="171"/>
      <c r="S148" s="171"/>
      <c r="T148" s="171"/>
      <c r="U148" s="171"/>
      <c r="V148" s="171"/>
      <c r="W148" s="171"/>
      <c r="X148" s="330"/>
      <c r="Y148" s="319"/>
      <c r="Z148"/>
      <c r="AA148"/>
      <c r="AB148"/>
      <c r="AC148"/>
      <c r="AD148"/>
      <c r="AE148"/>
      <c r="AF148"/>
      <c r="AG148"/>
      <c r="AH148"/>
      <c r="AI148" s="238"/>
      <c r="AJ148" s="238"/>
      <c r="AK148" s="238"/>
      <c r="AL148" s="236"/>
      <c r="AM148" s="236"/>
    </row>
    <row r="149" spans="1:39" s="199" customFormat="1" ht="60" x14ac:dyDescent="0.25">
      <c r="A149"/>
      <c r="B149" s="321" t="s">
        <v>622</v>
      </c>
      <c r="C149" s="321" t="s">
        <v>669</v>
      </c>
      <c r="D149" s="1587" t="s">
        <v>670</v>
      </c>
      <c r="E149" s="1587"/>
      <c r="F149" s="1587"/>
      <c r="G149" s="1587" t="s">
        <v>865</v>
      </c>
      <c r="H149" s="1587"/>
      <c r="I149" s="1587"/>
      <c r="J149" s="1587"/>
      <c r="K149" s="1587"/>
      <c r="L149" s="1587"/>
      <c r="M149" s="1587"/>
      <c r="N149" s="171"/>
      <c r="O149" s="171"/>
      <c r="P149" s="171"/>
      <c r="Q149" s="171"/>
      <c r="R149" s="171"/>
      <c r="S149" s="171"/>
      <c r="T149" s="171"/>
      <c r="U149" s="171"/>
      <c r="V149" s="171"/>
      <c r="W149" s="171"/>
      <c r="X149" s="330"/>
      <c r="Y149" s="319"/>
      <c r="Z149"/>
      <c r="AA149"/>
      <c r="AB149"/>
      <c r="AC149"/>
      <c r="AD149"/>
      <c r="AE149"/>
      <c r="AF149"/>
      <c r="AG149"/>
      <c r="AH149"/>
      <c r="AI149" s="238"/>
      <c r="AJ149" s="238"/>
      <c r="AK149" s="238"/>
      <c r="AL149" s="236"/>
      <c r="AM149" s="236"/>
    </row>
    <row r="150" spans="1:39" s="199" customFormat="1" x14ac:dyDescent="0.25">
      <c r="A150"/>
      <c r="B150" s="310" t="s">
        <v>948</v>
      </c>
      <c r="C150" s="310"/>
      <c r="D150" s="1589"/>
      <c r="E150" s="1589"/>
      <c r="F150" s="1589"/>
      <c r="G150" s="1589">
        <v>0</v>
      </c>
      <c r="H150" s="1589"/>
      <c r="I150" s="1589"/>
      <c r="J150" s="1589"/>
      <c r="K150" s="1589"/>
      <c r="L150" s="1589"/>
      <c r="M150" s="1589"/>
      <c r="N150" s="171"/>
      <c r="O150" s="171"/>
      <c r="P150" s="171"/>
      <c r="Q150" s="171"/>
      <c r="R150" s="171"/>
      <c r="S150" s="171"/>
      <c r="T150" s="171"/>
      <c r="U150" s="171"/>
      <c r="V150" s="171"/>
      <c r="W150" s="171"/>
      <c r="X150" s="330"/>
      <c r="Y150" s="319"/>
      <c r="Z150"/>
      <c r="AA150"/>
      <c r="AB150"/>
      <c r="AC150"/>
      <c r="AD150"/>
      <c r="AE150"/>
      <c r="AF150"/>
      <c r="AG150"/>
      <c r="AH150"/>
      <c r="AI150" s="238"/>
      <c r="AJ150" s="238"/>
      <c r="AK150" s="238"/>
      <c r="AL150" s="236"/>
      <c r="AM150" s="236"/>
    </row>
    <row r="151" spans="1:39" s="199" customFormat="1" x14ac:dyDescent="0.25">
      <c r="A151"/>
      <c r="B151" s="310"/>
      <c r="C151" s="310"/>
      <c r="D151" s="1589"/>
      <c r="E151" s="1589"/>
      <c r="F151" s="1589"/>
      <c r="G151" s="1589"/>
      <c r="H151" s="1589"/>
      <c r="I151" s="1589"/>
      <c r="J151" s="1589"/>
      <c r="K151" s="1589"/>
      <c r="L151" s="1589"/>
      <c r="M151" s="1589"/>
      <c r="N151" s="171"/>
      <c r="O151" s="171"/>
      <c r="P151" s="171"/>
      <c r="Q151" s="171"/>
      <c r="R151" s="171"/>
      <c r="S151" s="171"/>
      <c r="T151" s="171"/>
      <c r="U151" s="171"/>
      <c r="V151" s="171"/>
      <c r="W151" s="171"/>
      <c r="X151" s="330"/>
      <c r="Y151" s="319"/>
      <c r="Z151"/>
      <c r="AA151"/>
      <c r="AB151"/>
      <c r="AC151"/>
      <c r="AD151"/>
      <c r="AE151"/>
      <c r="AF151"/>
      <c r="AG151"/>
      <c r="AH151"/>
      <c r="AI151" s="238"/>
      <c r="AJ151" s="238"/>
      <c r="AK151" s="238"/>
      <c r="AL151" s="236"/>
      <c r="AM151" s="236"/>
    </row>
    <row r="152" spans="1:39" s="199" customFormat="1" x14ac:dyDescent="0.25">
      <c r="A152"/>
      <c r="B152" s="336" t="s">
        <v>7</v>
      </c>
      <c r="C152" s="336"/>
      <c r="D152" s="1597"/>
      <c r="E152" s="1597"/>
      <c r="F152" s="1597"/>
      <c r="G152" s="1598">
        <f>SUM(G150:M151)</f>
        <v>0</v>
      </c>
      <c r="H152" s="1598"/>
      <c r="I152" s="1598"/>
      <c r="J152" s="1598"/>
      <c r="K152" s="1598"/>
      <c r="L152" s="1598"/>
      <c r="M152" s="1598"/>
      <c r="N152" s="171"/>
      <c r="O152" s="171"/>
      <c r="P152" s="171"/>
      <c r="Q152" s="171"/>
      <c r="R152" s="171"/>
      <c r="S152" s="171"/>
      <c r="T152" s="171"/>
      <c r="U152" s="171"/>
      <c r="V152" s="171"/>
      <c r="W152" s="171"/>
      <c r="X152" s="330"/>
      <c r="Y152" s="319"/>
      <c r="Z152"/>
      <c r="AA152"/>
      <c r="AB152"/>
      <c r="AC152"/>
      <c r="AD152"/>
      <c r="AE152"/>
      <c r="AF152"/>
      <c r="AG152"/>
      <c r="AH152"/>
      <c r="AI152" s="238"/>
      <c r="AJ152" s="238"/>
      <c r="AK152" s="238"/>
      <c r="AL152" s="236"/>
      <c r="AM152" s="236"/>
    </row>
    <row r="153" spans="1:39" s="199" customFormat="1" x14ac:dyDescent="0.25">
      <c r="A153"/>
      <c r="B153" s="1588" t="s">
        <v>692</v>
      </c>
      <c r="C153" s="1588"/>
      <c r="D153" s="1588"/>
      <c r="E153" s="1588"/>
      <c r="F153" s="1588"/>
      <c r="G153" s="1588"/>
      <c r="H153" s="1588"/>
      <c r="I153" s="1588"/>
      <c r="J153" s="1588"/>
      <c r="K153" s="1588"/>
      <c r="L153" s="1588"/>
      <c r="M153" s="1588"/>
      <c r="N153" s="171"/>
      <c r="O153" s="171"/>
      <c r="P153" s="171"/>
      <c r="Q153" s="171"/>
      <c r="R153" s="171"/>
      <c r="S153" s="171"/>
      <c r="T153" s="171"/>
      <c r="U153" s="171"/>
      <c r="V153" s="171"/>
      <c r="W153" s="171"/>
      <c r="X153" s="330"/>
      <c r="Y153" s="319"/>
      <c r="Z153"/>
      <c r="AA153"/>
      <c r="AB153"/>
      <c r="AC153"/>
      <c r="AD153"/>
      <c r="AE153"/>
      <c r="AF153"/>
      <c r="AG153"/>
      <c r="AH153"/>
      <c r="AI153" s="238"/>
      <c r="AJ153" s="238"/>
      <c r="AK153" s="238"/>
      <c r="AL153" s="236"/>
      <c r="AM153" s="236"/>
    </row>
    <row r="154" spans="1:39" s="199" customFormat="1" ht="120" x14ac:dyDescent="0.25">
      <c r="A154"/>
      <c r="B154" s="321" t="s">
        <v>866</v>
      </c>
      <c r="C154" s="321" t="s">
        <v>669</v>
      </c>
      <c r="D154" s="1587" t="s">
        <v>670</v>
      </c>
      <c r="E154" s="1587"/>
      <c r="F154" s="1587"/>
      <c r="G154" s="321" t="s">
        <v>867</v>
      </c>
      <c r="H154" s="1587" t="s">
        <v>687</v>
      </c>
      <c r="I154" s="1587"/>
      <c r="J154" s="1587" t="s">
        <v>545</v>
      </c>
      <c r="K154" s="1587"/>
      <c r="L154" s="1587"/>
      <c r="M154" s="334" t="s">
        <v>688</v>
      </c>
      <c r="N154" s="171"/>
      <c r="O154" s="171"/>
      <c r="P154" s="171"/>
      <c r="Q154" s="171"/>
      <c r="R154" s="171"/>
      <c r="S154" s="171"/>
      <c r="T154" s="171"/>
      <c r="U154" s="171"/>
      <c r="V154" s="171"/>
      <c r="W154" s="171"/>
      <c r="X154" s="330"/>
      <c r="Y154" s="319"/>
      <c r="Z154" s="238"/>
      <c r="AA154" s="236"/>
      <c r="AB154" s="236"/>
    </row>
    <row r="155" spans="1:39" x14ac:dyDescent="0.25">
      <c r="B155" s="322" t="s">
        <v>965</v>
      </c>
      <c r="C155" s="322">
        <f>'Punkt skupu'!B26</f>
        <v>0</v>
      </c>
      <c r="D155" s="1589"/>
      <c r="E155" s="1589"/>
      <c r="F155" s="1589"/>
      <c r="G155" s="322"/>
      <c r="H155" s="1589"/>
      <c r="I155" s="1589"/>
      <c r="J155" s="1589"/>
      <c r="K155" s="1589"/>
      <c r="L155" s="1589"/>
      <c r="M155" s="335"/>
      <c r="N155" s="171"/>
      <c r="O155" s="171"/>
      <c r="P155" s="171"/>
      <c r="Q155" s="171"/>
      <c r="R155" s="171"/>
      <c r="S155" s="171"/>
      <c r="T155" s="171"/>
      <c r="U155" s="171"/>
      <c r="V155" s="171"/>
      <c r="W155" s="171"/>
      <c r="X155" s="330"/>
      <c r="Y155" s="319"/>
      <c r="Z155" s="319"/>
      <c r="AA155" s="239"/>
      <c r="AB155" s="239"/>
    </row>
    <row r="156" spans="1:39" x14ac:dyDescent="0.25">
      <c r="B156" s="322"/>
      <c r="C156" s="322">
        <f>'Punkt skupu'!B27</f>
        <v>0</v>
      </c>
      <c r="D156" s="1589"/>
      <c r="E156" s="1589"/>
      <c r="F156" s="1589"/>
      <c r="G156" s="322"/>
      <c r="H156" s="1589"/>
      <c r="I156" s="1589"/>
      <c r="J156" s="1589"/>
      <c r="K156" s="1589"/>
      <c r="L156" s="1589"/>
      <c r="M156" s="335"/>
      <c r="N156" s="171"/>
      <c r="O156" s="171"/>
      <c r="P156" s="171"/>
      <c r="Q156" s="171"/>
      <c r="R156" s="171"/>
      <c r="S156" s="171"/>
      <c r="T156" s="171"/>
      <c r="U156" s="171"/>
      <c r="V156" s="171"/>
      <c r="W156" s="171"/>
      <c r="X156" s="330"/>
      <c r="Y156" s="319"/>
      <c r="Z156" s="319"/>
      <c r="AA156" s="239"/>
      <c r="AB156" s="239"/>
    </row>
    <row r="157" spans="1:39" s="199" customFormat="1" x14ac:dyDescent="0.25">
      <c r="A157"/>
      <c r="B157" s="1587" t="s">
        <v>7</v>
      </c>
      <c r="C157" s="1587"/>
      <c r="D157" s="1587"/>
      <c r="E157" s="1587"/>
      <c r="F157" s="1587"/>
      <c r="G157" s="322">
        <f>SUM(G155:G156)</f>
        <v>0</v>
      </c>
      <c r="H157" s="1597"/>
      <c r="I157" s="1597"/>
      <c r="J157" s="1597"/>
      <c r="K157" s="1597"/>
      <c r="L157" s="1597"/>
      <c r="M157" s="1597"/>
      <c r="N157" s="171"/>
      <c r="O157" s="171"/>
      <c r="P157" s="171"/>
      <c r="Q157" s="171"/>
      <c r="R157" s="171"/>
      <c r="S157" s="171"/>
      <c r="T157" s="171"/>
      <c r="U157" s="171"/>
      <c r="V157" s="171"/>
      <c r="W157" s="171"/>
      <c r="X157" s="330"/>
      <c r="Y157"/>
      <c r="Z157"/>
      <c r="AA157"/>
      <c r="AB157"/>
      <c r="AC157"/>
      <c r="AD157"/>
      <c r="AE157"/>
      <c r="AF157"/>
      <c r="AG157"/>
      <c r="AH157"/>
      <c r="AI157" s="238"/>
      <c r="AJ157" s="238"/>
      <c r="AK157" s="238"/>
      <c r="AL157" s="236"/>
      <c r="AM157" s="236"/>
    </row>
    <row r="158" spans="1:39" s="199" customFormat="1" x14ac:dyDescent="0.25">
      <c r="A158"/>
      <c r="B158" s="1588" t="s">
        <v>693</v>
      </c>
      <c r="C158" s="1588"/>
      <c r="D158" s="1588"/>
      <c r="E158" s="1588"/>
      <c r="F158" s="1588"/>
      <c r="G158" s="1588"/>
      <c r="H158" s="1588"/>
      <c r="I158" s="1588"/>
      <c r="J158" s="1588"/>
      <c r="K158" s="1588"/>
      <c r="L158" s="1588"/>
      <c r="M158" s="1588"/>
      <c r="N158" s="171"/>
      <c r="O158" s="171"/>
      <c r="P158" s="171"/>
      <c r="Q158" s="171"/>
      <c r="R158" s="171"/>
      <c r="S158" s="171"/>
      <c r="T158" s="171"/>
      <c r="U158" s="171"/>
      <c r="V158" s="171"/>
      <c r="W158" s="171"/>
      <c r="X158" s="330"/>
      <c r="Y158"/>
      <c r="Z158"/>
      <c r="AA158"/>
      <c r="AB158"/>
      <c r="AC158"/>
      <c r="AD158"/>
      <c r="AE158"/>
      <c r="AF158"/>
      <c r="AG158"/>
      <c r="AH158"/>
      <c r="AI158" s="238"/>
      <c r="AJ158" s="238"/>
      <c r="AK158" s="238"/>
      <c r="AL158" s="236"/>
      <c r="AM158" s="236"/>
    </row>
    <row r="159" spans="1:39" s="199" customFormat="1" ht="60" x14ac:dyDescent="0.25">
      <c r="A159"/>
      <c r="B159" s="321" t="s">
        <v>622</v>
      </c>
      <c r="C159" s="321" t="s">
        <v>669</v>
      </c>
      <c r="D159" s="1587" t="s">
        <v>670</v>
      </c>
      <c r="E159" s="1587"/>
      <c r="F159" s="1587"/>
      <c r="G159" s="1587" t="s">
        <v>865</v>
      </c>
      <c r="H159" s="1587"/>
      <c r="I159" s="1587"/>
      <c r="J159" s="1587"/>
      <c r="K159" s="1587"/>
      <c r="L159" s="1587"/>
      <c r="M159" s="1587"/>
      <c r="N159" s="171"/>
      <c r="O159" s="171"/>
      <c r="P159" s="171"/>
      <c r="Q159" s="171"/>
      <c r="R159" s="171"/>
      <c r="S159" s="171"/>
      <c r="T159" s="171"/>
      <c r="U159" s="171"/>
      <c r="V159" s="171"/>
      <c r="W159" s="171"/>
      <c r="X159" s="330"/>
      <c r="Y159"/>
      <c r="Z159"/>
      <c r="AA159"/>
      <c r="AB159"/>
      <c r="AC159"/>
      <c r="AD159"/>
      <c r="AE159"/>
      <c r="AF159"/>
      <c r="AG159"/>
      <c r="AH159"/>
      <c r="AI159" s="238"/>
      <c r="AJ159" s="238"/>
      <c r="AK159" s="238"/>
      <c r="AL159" s="236"/>
      <c r="AM159" s="236"/>
    </row>
    <row r="160" spans="1:39" s="199" customFormat="1" x14ac:dyDescent="0.25">
      <c r="A160"/>
      <c r="B160" s="310" t="s">
        <v>948</v>
      </c>
      <c r="C160" s="310">
        <f>'Punkt skupu'!B34</f>
        <v>0</v>
      </c>
      <c r="D160" s="1589"/>
      <c r="E160" s="1589"/>
      <c r="F160" s="1589"/>
      <c r="G160" s="1589"/>
      <c r="H160" s="1589"/>
      <c r="I160" s="1589"/>
      <c r="J160" s="1589"/>
      <c r="K160" s="1589"/>
      <c r="L160" s="1589"/>
      <c r="M160" s="1589"/>
      <c r="N160" s="171"/>
      <c r="O160" s="171"/>
      <c r="P160" s="171"/>
      <c r="Q160" s="171"/>
      <c r="R160" s="171"/>
      <c r="S160" s="171"/>
      <c r="T160" s="171"/>
      <c r="U160" s="171"/>
      <c r="V160" s="171"/>
      <c r="W160" s="171"/>
      <c r="X160" s="330"/>
      <c r="Y160"/>
      <c r="Z160"/>
      <c r="AA160"/>
      <c r="AB160"/>
      <c r="AC160"/>
      <c r="AD160"/>
      <c r="AE160"/>
      <c r="AF160"/>
      <c r="AG160"/>
      <c r="AH160"/>
      <c r="AI160" s="238"/>
      <c r="AJ160" s="238"/>
      <c r="AK160" s="238"/>
      <c r="AL160" s="236"/>
      <c r="AM160" s="236"/>
    </row>
    <row r="161" spans="1:39" s="199" customFormat="1" x14ac:dyDescent="0.25">
      <c r="A161"/>
      <c r="B161" s="310"/>
      <c r="C161" s="310">
        <f>'Punkt skupu'!B35</f>
        <v>0</v>
      </c>
      <c r="D161" s="1589"/>
      <c r="E161" s="1589"/>
      <c r="F161" s="1589"/>
      <c r="G161" s="1589"/>
      <c r="H161" s="1589"/>
      <c r="I161" s="1589"/>
      <c r="J161" s="1589"/>
      <c r="K161" s="1589"/>
      <c r="L161" s="1589"/>
      <c r="M161" s="1589"/>
      <c r="N161" s="171"/>
      <c r="O161" s="171"/>
      <c r="P161" s="171"/>
      <c r="Q161" s="171"/>
      <c r="R161" s="171"/>
      <c r="S161" s="171"/>
      <c r="T161" s="171"/>
      <c r="U161" s="171"/>
      <c r="V161" s="171"/>
      <c r="W161" s="171"/>
      <c r="X161" s="330"/>
      <c r="Y161"/>
      <c r="Z161"/>
      <c r="AA161"/>
      <c r="AB161"/>
      <c r="AC161"/>
      <c r="AD161"/>
      <c r="AE161"/>
      <c r="AF161"/>
      <c r="AG161"/>
      <c r="AH161"/>
      <c r="AI161" s="238"/>
      <c r="AJ161" s="238"/>
      <c r="AK161" s="238"/>
      <c r="AL161" s="236"/>
      <c r="AM161" s="236"/>
    </row>
    <row r="162" spans="1:39" s="199" customFormat="1" x14ac:dyDescent="0.25">
      <c r="A162"/>
      <c r="B162" s="321" t="s">
        <v>7</v>
      </c>
      <c r="C162" s="321"/>
      <c r="D162" s="321"/>
      <c r="E162" s="321"/>
      <c r="F162" s="321"/>
      <c r="G162" s="1589">
        <f>SUM(G160:M161)</f>
        <v>0</v>
      </c>
      <c r="H162" s="1589"/>
      <c r="I162" s="1589"/>
      <c r="J162" s="1589"/>
      <c r="K162" s="1589"/>
      <c r="L162" s="1589"/>
      <c r="M162" s="1589"/>
      <c r="N162" s="171"/>
      <c r="O162" s="171"/>
      <c r="P162" s="171"/>
      <c r="Q162" s="171"/>
      <c r="R162" s="171"/>
      <c r="S162" s="171"/>
      <c r="T162" s="171"/>
      <c r="U162" s="171"/>
      <c r="V162" s="171"/>
      <c r="W162" s="171"/>
      <c r="X162" s="330"/>
      <c r="Y162"/>
      <c r="Z162"/>
      <c r="AA162"/>
      <c r="AB162"/>
      <c r="AC162"/>
      <c r="AD162"/>
      <c r="AE162"/>
      <c r="AF162"/>
      <c r="AG162"/>
      <c r="AH162"/>
      <c r="AI162" s="238"/>
      <c r="AJ162" s="238"/>
      <c r="AK162" s="238"/>
      <c r="AL162" s="236"/>
      <c r="AM162" s="236"/>
    </row>
    <row r="163" spans="1:39" s="199" customFormat="1" ht="33.75" customHeight="1" x14ac:dyDescent="0.25">
      <c r="A163"/>
      <c r="B163" s="1599" t="s">
        <v>623</v>
      </c>
      <c r="C163" s="1600"/>
      <c r="D163" s="1600"/>
      <c r="E163" s="1600"/>
      <c r="F163" s="1600"/>
      <c r="G163" s="1600"/>
      <c r="H163" s="1601"/>
      <c r="I163"/>
      <c r="J163"/>
      <c r="K163"/>
      <c r="L163"/>
      <c r="M163"/>
      <c r="N163" s="171"/>
      <c r="O163" s="171"/>
      <c r="P163" s="171"/>
      <c r="Q163" s="171"/>
      <c r="R163" s="171"/>
      <c r="S163" s="171"/>
      <c r="T163" s="171"/>
      <c r="U163" s="171"/>
      <c r="V163" s="171"/>
      <c r="W163" s="171"/>
      <c r="X163" s="330"/>
      <c r="Y163"/>
      <c r="Z163"/>
      <c r="AA163"/>
      <c r="AB163"/>
      <c r="AC163"/>
      <c r="AD163"/>
      <c r="AE163"/>
      <c r="AF163"/>
      <c r="AG163"/>
      <c r="AH163"/>
      <c r="AI163" s="238"/>
      <c r="AJ163" s="238"/>
      <c r="AK163" s="238"/>
      <c r="AL163" s="236"/>
      <c r="AM163" s="236"/>
    </row>
    <row r="164" spans="1:39" s="199" customFormat="1" ht="49.5" customHeight="1" thickBot="1" x14ac:dyDescent="0.3">
      <c r="A164"/>
      <c r="B164" s="1602" t="s">
        <v>933</v>
      </c>
      <c r="C164" s="1603"/>
      <c r="D164" s="1603"/>
      <c r="E164" s="1603"/>
      <c r="F164" s="1603"/>
      <c r="G164" s="1603"/>
      <c r="H164" s="1604"/>
      <c r="I164"/>
      <c r="J164"/>
      <c r="K164"/>
      <c r="L164"/>
      <c r="M164"/>
      <c r="N164" s="171"/>
      <c r="O164" s="171"/>
      <c r="P164" s="171"/>
      <c r="Q164" s="171"/>
      <c r="R164" s="171"/>
      <c r="S164" s="171"/>
      <c r="T164" s="171"/>
      <c r="U164" s="171"/>
      <c r="V164" s="171"/>
      <c r="W164" s="171"/>
      <c r="X164" s="330"/>
      <c r="Y164"/>
      <c r="Z164"/>
      <c r="AA164"/>
      <c r="AB164"/>
      <c r="AC164"/>
      <c r="AD164"/>
      <c r="AE164"/>
      <c r="AF164"/>
      <c r="AG164"/>
      <c r="AH164"/>
      <c r="AI164" s="238"/>
      <c r="AJ164" s="238"/>
      <c r="AK164" s="238"/>
      <c r="AL164" s="236"/>
      <c r="AM164" s="236"/>
    </row>
    <row r="165" spans="1:39" s="199" customFormat="1" ht="33" customHeight="1" thickBot="1" x14ac:dyDescent="0.3">
      <c r="A165"/>
      <c r="B165" s="1654" t="s">
        <v>934</v>
      </c>
      <c r="C165" s="1655"/>
      <c r="D165" s="1655"/>
      <c r="E165" s="1655"/>
      <c r="F165" s="1655"/>
      <c r="G165" s="1655"/>
      <c r="H165" s="1656"/>
      <c r="I165"/>
      <c r="J165"/>
      <c r="K165"/>
      <c r="L165"/>
      <c r="M165"/>
      <c r="N165" s="171"/>
      <c r="O165" s="171"/>
      <c r="P165" s="171"/>
      <c r="Q165" s="171"/>
      <c r="R165" s="171"/>
      <c r="S165" s="171"/>
      <c r="T165" s="171"/>
      <c r="U165" s="171"/>
      <c r="V165" s="171"/>
      <c r="W165" s="171"/>
      <c r="X165" s="330"/>
      <c r="Y165"/>
      <c r="Z165"/>
      <c r="AA165"/>
      <c r="AB165"/>
      <c r="AC165"/>
      <c r="AD165"/>
      <c r="AE165"/>
      <c r="AF165"/>
      <c r="AG165"/>
      <c r="AH165"/>
      <c r="AI165" s="238"/>
      <c r="AJ165" s="238"/>
      <c r="AK165" s="238"/>
      <c r="AL165" s="236"/>
      <c r="AM165" s="236"/>
    </row>
    <row r="166" spans="1:39" s="199" customFormat="1" x14ac:dyDescent="0.25">
      <c r="A166"/>
      <c r="B166" s="1854" t="s">
        <v>355</v>
      </c>
      <c r="C166" s="247"/>
      <c r="D166" s="1857" t="s">
        <v>694</v>
      </c>
      <c r="E166" s="1858"/>
      <c r="F166" s="1858"/>
      <c r="G166" s="1859"/>
      <c r="H166" s="247"/>
      <c r="I166"/>
      <c r="J166"/>
      <c r="K166"/>
      <c r="L166"/>
      <c r="M166"/>
      <c r="N166" s="171"/>
      <c r="O166" s="171"/>
      <c r="P166" s="171"/>
      <c r="Q166" s="171"/>
      <c r="R166" s="171"/>
      <c r="S166" s="171"/>
      <c r="T166" s="171"/>
      <c r="U166" s="171"/>
      <c r="V166" s="171"/>
      <c r="W166" s="171"/>
      <c r="X166" s="330"/>
      <c r="Y166"/>
      <c r="Z166"/>
      <c r="AA166"/>
      <c r="AB166"/>
      <c r="AC166"/>
      <c r="AD166"/>
      <c r="AE166"/>
      <c r="AF166"/>
      <c r="AG166"/>
      <c r="AH166"/>
      <c r="AI166" s="238"/>
      <c r="AJ166" s="238"/>
      <c r="AK166" s="238"/>
      <c r="AL166" s="236"/>
      <c r="AM166" s="236"/>
    </row>
    <row r="167" spans="1:39" s="199" customFormat="1" ht="15.75" thickBot="1" x14ac:dyDescent="0.3">
      <c r="A167"/>
      <c r="B167" s="1855"/>
      <c r="C167" s="247"/>
      <c r="D167" s="1860"/>
      <c r="E167" s="1861"/>
      <c r="F167" s="1861"/>
      <c r="G167" s="1862"/>
      <c r="H167" s="247"/>
      <c r="I167"/>
      <c r="J167"/>
      <c r="K167"/>
      <c r="L167"/>
      <c r="M167"/>
      <c r="N167" s="171"/>
      <c r="O167" s="171"/>
      <c r="P167" s="171"/>
      <c r="Q167" s="171"/>
      <c r="R167" s="171"/>
      <c r="S167" s="171"/>
      <c r="T167" s="171"/>
      <c r="U167" s="171"/>
      <c r="V167" s="171"/>
      <c r="W167" s="171"/>
      <c r="X167" s="330"/>
      <c r="Y167"/>
      <c r="Z167"/>
      <c r="AA167"/>
      <c r="AB167"/>
      <c r="AC167"/>
      <c r="AD167"/>
      <c r="AE167"/>
      <c r="AF167"/>
      <c r="AG167"/>
      <c r="AH167"/>
      <c r="AI167" s="238"/>
      <c r="AJ167" s="238"/>
      <c r="AK167" s="238"/>
      <c r="AL167" s="236"/>
      <c r="AM167" s="236"/>
    </row>
    <row r="168" spans="1:39" s="199" customFormat="1" ht="35.25" customHeight="1" thickBot="1" x14ac:dyDescent="0.3">
      <c r="A168"/>
      <c r="B168" s="1855"/>
      <c r="C168" s="247"/>
      <c r="D168" s="1863" t="s">
        <v>360</v>
      </c>
      <c r="E168" s="1864"/>
      <c r="F168" s="1865"/>
      <c r="G168" s="1854" t="s">
        <v>361</v>
      </c>
      <c r="H168" s="248" t="s">
        <v>359</v>
      </c>
      <c r="I168"/>
      <c r="J168"/>
      <c r="K168"/>
      <c r="L168"/>
      <c r="M168"/>
      <c r="N168" s="171"/>
      <c r="O168" s="171"/>
      <c r="P168" s="171"/>
      <c r="Q168" s="171"/>
      <c r="R168" s="171"/>
      <c r="S168" s="171"/>
      <c r="T168" s="171"/>
      <c r="U168" s="171"/>
      <c r="V168" s="171"/>
      <c r="W168" s="171"/>
      <c r="X168" s="330"/>
      <c r="Y168"/>
      <c r="Z168"/>
      <c r="AA168"/>
      <c r="AB168"/>
      <c r="AC168"/>
      <c r="AD168"/>
      <c r="AE168"/>
      <c r="AF168"/>
      <c r="AG168"/>
      <c r="AH168"/>
      <c r="AI168" s="238"/>
      <c r="AJ168" s="238"/>
      <c r="AK168" s="238"/>
      <c r="AL168" s="236"/>
      <c r="AM168" s="236"/>
    </row>
    <row r="169" spans="1:39" s="199" customFormat="1" ht="26.25" customHeight="1" x14ac:dyDescent="0.25">
      <c r="A169"/>
      <c r="B169" s="1855"/>
      <c r="C169" s="249" t="s">
        <v>356</v>
      </c>
      <c r="D169" s="249" t="s">
        <v>362</v>
      </c>
      <c r="E169" s="249" t="s">
        <v>362</v>
      </c>
      <c r="F169" s="247"/>
      <c r="G169" s="1855"/>
      <c r="H169" s="224"/>
      <c r="I169"/>
      <c r="J169"/>
      <c r="K169"/>
      <c r="L169"/>
      <c r="M169"/>
      <c r="N169" s="171"/>
      <c r="O169" s="171"/>
      <c r="P169" s="171"/>
      <c r="Q169" s="171"/>
      <c r="R169" s="171"/>
      <c r="S169" s="171"/>
      <c r="T169" s="171"/>
      <c r="U169" s="171"/>
      <c r="V169" s="171"/>
      <c r="W169" s="171"/>
      <c r="X169" s="330"/>
      <c r="Y169"/>
      <c r="Z169"/>
      <c r="AA169"/>
      <c r="AB169"/>
      <c r="AC169"/>
      <c r="AD169"/>
      <c r="AE169"/>
      <c r="AF169"/>
      <c r="AG169"/>
      <c r="AH169"/>
      <c r="AI169" s="238"/>
      <c r="AJ169" s="238"/>
      <c r="AK169" s="238"/>
      <c r="AL169" s="236"/>
      <c r="AM169" s="236"/>
    </row>
    <row r="170" spans="1:39" s="199" customFormat="1" ht="27" x14ac:dyDescent="0.25">
      <c r="A170"/>
      <c r="B170" s="1855"/>
      <c r="C170" s="224"/>
      <c r="D170" s="248" t="s">
        <v>363</v>
      </c>
      <c r="E170" s="248" t="s">
        <v>365</v>
      </c>
      <c r="F170" s="247" t="s">
        <v>366</v>
      </c>
      <c r="G170" s="1855"/>
      <c r="H170" s="224"/>
      <c r="I170"/>
      <c r="J170"/>
      <c r="K170"/>
      <c r="L170"/>
      <c r="M170"/>
      <c r="N170" s="171"/>
      <c r="O170" s="171"/>
      <c r="P170" s="171"/>
      <c r="Q170" s="171"/>
      <c r="R170" s="171"/>
      <c r="S170" s="171"/>
      <c r="T170" s="171"/>
      <c r="U170" s="171"/>
      <c r="V170" s="171"/>
      <c r="W170" s="171"/>
      <c r="X170" s="330"/>
      <c r="Y170"/>
      <c r="Z170"/>
      <c r="AA170"/>
      <c r="AB170"/>
      <c r="AC170"/>
      <c r="AD170"/>
      <c r="AE170"/>
      <c r="AF170"/>
      <c r="AG170"/>
      <c r="AH170"/>
      <c r="AI170" s="238"/>
      <c r="AJ170" s="238"/>
      <c r="AK170" s="238"/>
      <c r="AL170" s="236"/>
      <c r="AM170" s="236"/>
    </row>
    <row r="171" spans="1:39" s="199" customFormat="1" ht="15.75" thickBot="1" x14ac:dyDescent="0.3">
      <c r="A171"/>
      <c r="B171" s="1856"/>
      <c r="C171" s="225"/>
      <c r="D171" s="250" t="s">
        <v>364</v>
      </c>
      <c r="E171" s="225"/>
      <c r="F171" s="225"/>
      <c r="G171" s="1856"/>
      <c r="H171" s="225"/>
      <c r="I171"/>
      <c r="J171"/>
      <c r="K171"/>
      <c r="L171"/>
      <c r="M171"/>
      <c r="N171" s="171"/>
      <c r="O171" s="171"/>
      <c r="P171" s="171"/>
      <c r="Q171" s="171"/>
      <c r="R171" s="171"/>
      <c r="S171" s="171"/>
      <c r="T171" s="171"/>
      <c r="U171" s="171"/>
      <c r="V171" s="171"/>
      <c r="W171" s="171"/>
      <c r="X171" s="330"/>
      <c r="Y171"/>
      <c r="Z171"/>
      <c r="AA171"/>
      <c r="AB171"/>
      <c r="AC171"/>
      <c r="AD171"/>
      <c r="AE171"/>
      <c r="AF171"/>
      <c r="AG171"/>
      <c r="AH171"/>
      <c r="AI171" s="238"/>
      <c r="AJ171" s="238"/>
      <c r="AK171" s="238"/>
      <c r="AL171" s="236"/>
      <c r="AM171" s="236"/>
    </row>
    <row r="172" spans="1:39" s="199" customFormat="1" ht="29.25" customHeight="1" thickBot="1" x14ac:dyDescent="0.3">
      <c r="A172"/>
      <c r="B172" s="429" t="str">
        <f>'Podmiot Gminny 2018'!C105</f>
        <v xml:space="preserve">Sortownia Toruń 2 </v>
      </c>
      <c r="C172" s="430" t="str">
        <f>'Podmiot Gminny 2018'!F105</f>
        <v>19 12 12</v>
      </c>
      <c r="D172" s="431">
        <f>'Podmiot Gminny 2018'!I105+'Podmiot Gminny 2018 (2)'!I105+'Podmiot Wolnorynkowy 2018 '!I86</f>
        <v>2.71</v>
      </c>
      <c r="E172" s="431">
        <f>'Podmiot Gminny 2018'!K105+'Podmiot Gminny 2018 (2)'!K105+'Podmiot Wolnorynkowy 2018 '!K86</f>
        <v>13.55</v>
      </c>
      <c r="F172" s="431">
        <f>'Podmiot Gminny 2018'!M105+'Podmiot Gminny 2018 (2)'!M105+'Podmiot Wolnorynkowy 2018 '!M86</f>
        <v>16.259999999999998</v>
      </c>
      <c r="G172" s="431">
        <f>'Podmiot Gminny 2018'!O105+'Podmiot Gminny 2018 (2)'!O105+'Podmiot Wolnorynkowy 2018 '!O86</f>
        <v>5.42</v>
      </c>
      <c r="H172" s="430" t="str">
        <f>'Podmiot Gminny 2018'!R105</f>
        <v>Składowisko w Lasku 4</v>
      </c>
      <c r="I172"/>
      <c r="J172" s="1945" t="s">
        <v>936</v>
      </c>
      <c r="K172" s="1945"/>
      <c r="L172" s="1945"/>
      <c r="M172" s="1945"/>
      <c r="N172" s="1945"/>
      <c r="O172" s="1945"/>
      <c r="P172"/>
      <c r="Q172"/>
      <c r="R172"/>
      <c r="S172"/>
      <c r="T172"/>
      <c r="U172"/>
      <c r="V172"/>
      <c r="W172"/>
      <c r="X172"/>
      <c r="Y172"/>
      <c r="Z172"/>
      <c r="AA172"/>
      <c r="AB172"/>
      <c r="AC172"/>
      <c r="AD172"/>
      <c r="AE172"/>
      <c r="AF172"/>
      <c r="AG172"/>
      <c r="AH172"/>
      <c r="AI172" s="238"/>
      <c r="AJ172" s="238"/>
      <c r="AK172" s="238"/>
      <c r="AL172" s="236"/>
      <c r="AM172" s="236"/>
    </row>
    <row r="173" spans="1:39" s="199" customFormat="1" ht="18.75" thickBot="1" x14ac:dyDescent="0.3">
      <c r="A173"/>
      <c r="B173" s="429" t="str">
        <f>PSZOK!B71</f>
        <v xml:space="preserve">Sortownia Toruń 2 </v>
      </c>
      <c r="C173" s="430" t="str">
        <f>PSZOK!F71</f>
        <v xml:space="preserve">19 12 12 </v>
      </c>
      <c r="D173" s="431">
        <f>PSZOK!I71</f>
        <v>0</v>
      </c>
      <c r="E173" s="431">
        <f>PSZOK!M71</f>
        <v>0</v>
      </c>
      <c r="F173" s="431">
        <f>PSZOK!P71</f>
        <v>0</v>
      </c>
      <c r="G173" s="431">
        <f>PSZOK!S71</f>
        <v>3.5000000000000003E-2</v>
      </c>
      <c r="H173" s="430" t="str">
        <f>PSZOK!V71</f>
        <v>Składowisko w Lasku 4</v>
      </c>
      <c r="I173"/>
      <c r="J173"/>
      <c r="K173"/>
      <c r="L173"/>
      <c r="M173"/>
      <c r="N173"/>
      <c r="O173"/>
      <c r="P173"/>
      <c r="Q173"/>
      <c r="R173"/>
      <c r="S173"/>
      <c r="T173"/>
      <c r="U173"/>
      <c r="V173"/>
      <c r="W173"/>
      <c r="X173"/>
      <c r="Y173"/>
      <c r="Z173"/>
      <c r="AA173"/>
      <c r="AB173"/>
      <c r="AC173"/>
      <c r="AD173"/>
      <c r="AE173"/>
      <c r="AF173"/>
      <c r="AG173"/>
      <c r="AH173"/>
      <c r="AI173" s="238"/>
      <c r="AJ173" s="238"/>
      <c r="AK173" s="238"/>
      <c r="AL173" s="236"/>
      <c r="AM173" s="236"/>
    </row>
    <row r="174" spans="1:39" s="199" customFormat="1" ht="15.75" thickBot="1" x14ac:dyDescent="0.3">
      <c r="A174"/>
      <c r="B174" s="432" t="s">
        <v>7</v>
      </c>
      <c r="C174" s="430"/>
      <c r="D174" s="431">
        <f>SUM(D172:D173)</f>
        <v>2.71</v>
      </c>
      <c r="E174" s="431">
        <f>SUM(E172:E173)</f>
        <v>13.55</v>
      </c>
      <c r="F174" s="431">
        <f>SUM(F172:F173)</f>
        <v>16.259999999999998</v>
      </c>
      <c r="G174" s="431">
        <f>SUM(G172:G173)</f>
        <v>5.4550000000000001</v>
      </c>
      <c r="H174" s="430"/>
      <c r="I174"/>
      <c r="J174" s="19">
        <f>'Podmiot Gminny 2018'!I108+'Podmiot Gminny 2018 (2)'!I107+'Podmiot Wolnorynkowy 2018 '!I88+PSZOK!I74</f>
        <v>2.71</v>
      </c>
      <c r="K174" s="19">
        <f>'Podmiot Gminny 2018'!K108+'Podmiot Gminny 2018 (2)'!K107+'Podmiot Wolnorynkowy 2018 '!K88+PSZOK!M74</f>
        <v>13.55</v>
      </c>
      <c r="L174" s="19">
        <f>'Podmiot Gminny 2018'!M108+'Podmiot Gminny 2018 (2)'!M107+'Podmiot Wolnorynkowy 2018 '!M88+PSZOK!P74</f>
        <v>16.259999999999998</v>
      </c>
      <c r="M174" s="19">
        <f>'Podmiot Gminny 2018'!O108+'Podmiot Gminny 2018 (2)'!O107+'Podmiot Wolnorynkowy 2018 '!O88+PSZOK!S74</f>
        <v>5.4550000000000001</v>
      </c>
      <c r="N174"/>
      <c r="O174"/>
      <c r="P174"/>
      <c r="Q174"/>
      <c r="R174"/>
      <c r="S174"/>
      <c r="T174"/>
      <c r="U174"/>
      <c r="V174"/>
      <c r="W174"/>
      <c r="X174"/>
      <c r="Y174"/>
      <c r="Z174"/>
      <c r="AA174"/>
      <c r="AB174"/>
      <c r="AC174"/>
      <c r="AD174"/>
      <c r="AE174"/>
      <c r="AF174"/>
      <c r="AG174"/>
      <c r="AH174"/>
      <c r="AI174" s="238"/>
      <c r="AJ174" s="238"/>
      <c r="AK174" s="238"/>
      <c r="AL174" s="236"/>
      <c r="AM174" s="236"/>
    </row>
    <row r="175" spans="1:39" s="199" customFormat="1" ht="45.75" customHeight="1" thickBot="1" x14ac:dyDescent="0.3">
      <c r="A175"/>
      <c r="B175" s="1654" t="s">
        <v>832</v>
      </c>
      <c r="C175" s="1655"/>
      <c r="D175" s="1655"/>
      <c r="E175" s="1655"/>
      <c r="F175" s="1655"/>
      <c r="G175" s="1655"/>
      <c r="H175" s="1656"/>
      <c r="I175"/>
      <c r="J175"/>
      <c r="K175"/>
      <c r="L175"/>
      <c r="M175"/>
      <c r="N175"/>
      <c r="O175"/>
      <c r="P175"/>
      <c r="Q175"/>
      <c r="R175"/>
      <c r="S175"/>
      <c r="T175"/>
      <c r="U175"/>
      <c r="V175"/>
      <c r="W175"/>
      <c r="X175"/>
      <c r="Y175"/>
      <c r="Z175"/>
      <c r="AA175"/>
      <c r="AB175"/>
      <c r="AC175"/>
      <c r="AD175"/>
      <c r="AE175"/>
      <c r="AF175"/>
      <c r="AG175"/>
      <c r="AH175"/>
      <c r="AI175" s="238"/>
      <c r="AJ175" s="238"/>
      <c r="AK175" s="238"/>
      <c r="AL175" s="236"/>
      <c r="AM175" s="236"/>
    </row>
    <row r="176" spans="1:39" s="199" customFormat="1" ht="35.25" customHeight="1" x14ac:dyDescent="0.25">
      <c r="A176"/>
      <c r="B176" s="253" t="s">
        <v>368</v>
      </c>
      <c r="C176" s="254"/>
      <c r="D176" s="1718" t="s">
        <v>370</v>
      </c>
      <c r="E176" s="1888"/>
      <c r="F176" s="1888"/>
      <c r="G176" s="1719"/>
      <c r="H176" s="1617" t="s">
        <v>359</v>
      </c>
      <c r="I176"/>
      <c r="J176"/>
      <c r="K176"/>
      <c r="L176"/>
      <c r="M176"/>
      <c r="N176"/>
      <c r="O176"/>
      <c r="P176"/>
      <c r="Q176"/>
      <c r="R176"/>
      <c r="S176"/>
      <c r="T176"/>
      <c r="U176"/>
      <c r="V176"/>
      <c r="W176"/>
      <c r="X176"/>
      <c r="Y176"/>
      <c r="Z176"/>
      <c r="AA176"/>
      <c r="AB176"/>
      <c r="AC176"/>
      <c r="AD176"/>
      <c r="AE176"/>
      <c r="AF176"/>
      <c r="AG176"/>
      <c r="AH176"/>
      <c r="AI176" s="238"/>
      <c r="AJ176" s="238"/>
      <c r="AK176" s="238"/>
      <c r="AL176" s="236"/>
      <c r="AM176" s="236"/>
    </row>
    <row r="177" spans="1:39" s="199" customFormat="1" ht="22.5" customHeight="1" thickBot="1" x14ac:dyDescent="0.3">
      <c r="A177"/>
      <c r="B177" s="253" t="s">
        <v>369</v>
      </c>
      <c r="C177" s="254"/>
      <c r="D177" s="1720" t="s">
        <v>695</v>
      </c>
      <c r="E177" s="1889"/>
      <c r="F177" s="1889"/>
      <c r="G177" s="1721"/>
      <c r="H177" s="1618"/>
      <c r="I177"/>
      <c r="J177"/>
      <c r="K177"/>
      <c r="L177"/>
      <c r="M177"/>
      <c r="N177"/>
      <c r="O177"/>
      <c r="P177"/>
      <c r="Q177"/>
      <c r="R177"/>
      <c r="S177"/>
      <c r="T177"/>
      <c r="U177"/>
      <c r="V177"/>
      <c r="W177"/>
      <c r="X177"/>
      <c r="Y177"/>
      <c r="Z177"/>
      <c r="AA177"/>
      <c r="AB177"/>
      <c r="AC177"/>
      <c r="AD177"/>
      <c r="AE177"/>
      <c r="AF177"/>
      <c r="AG177"/>
      <c r="AH177"/>
      <c r="AI177" s="238"/>
      <c r="AJ177" s="238"/>
      <c r="AK177" s="238"/>
      <c r="AL177" s="236"/>
      <c r="AM177" s="236"/>
    </row>
    <row r="178" spans="1:39" s="199" customFormat="1" ht="153.75" customHeight="1" x14ac:dyDescent="0.25">
      <c r="A178"/>
      <c r="B178" s="130"/>
      <c r="C178" s="255" t="s">
        <v>356</v>
      </c>
      <c r="D178" s="426" t="s">
        <v>972</v>
      </c>
      <c r="E178" s="426" t="s">
        <v>834</v>
      </c>
      <c r="F178" s="426" t="s">
        <v>835</v>
      </c>
      <c r="G178" s="426" t="s">
        <v>366</v>
      </c>
      <c r="H178" s="1618"/>
      <c r="I178"/>
      <c r="J178"/>
      <c r="K178"/>
      <c r="L178"/>
      <c r="M178"/>
      <c r="N178"/>
      <c r="O178"/>
      <c r="P178"/>
      <c r="Q178"/>
      <c r="R178"/>
      <c r="S178"/>
      <c r="T178"/>
      <c r="U178"/>
      <c r="V178"/>
      <c r="W178"/>
      <c r="X178"/>
      <c r="Y178"/>
      <c r="Z178"/>
      <c r="AA178"/>
      <c r="AB178"/>
      <c r="AC178"/>
      <c r="AD178"/>
      <c r="AE178"/>
      <c r="AF178"/>
      <c r="AG178"/>
      <c r="AH178"/>
      <c r="AI178" s="238"/>
      <c r="AJ178" s="238"/>
      <c r="AK178" s="238"/>
      <c r="AL178" s="236"/>
      <c r="AM178" s="236"/>
    </row>
    <row r="179" spans="1:39" s="199" customFormat="1" ht="42" customHeight="1" thickBot="1" x14ac:dyDescent="0.3">
      <c r="A179"/>
      <c r="B179" s="234" t="str">
        <f>'Podmiot Gminny 2018'!C115</f>
        <v>MBP Toruń 1</v>
      </c>
      <c r="C179" s="235">
        <f>'Podmiot Gminny 2018'!F115</f>
        <v>190599</v>
      </c>
      <c r="D179" s="235">
        <f>'Podmiot Gminny 2018'!I115</f>
        <v>300</v>
      </c>
      <c r="E179" s="235">
        <f>'Podmiot Gminny 2018'!K115</f>
        <v>8</v>
      </c>
      <c r="F179" s="235">
        <f>'Podmiot Gminny 2018'!M115</f>
        <v>0</v>
      </c>
      <c r="G179" s="235">
        <f>'Podmiot Gminny 2018'!O115</f>
        <v>300</v>
      </c>
      <c r="H179" s="235" t="str">
        <f>'Podmiot Gminny 2018'!R115</f>
        <v>Składowisko w Lasku 4</v>
      </c>
      <c r="I179"/>
      <c r="J179" s="1945" t="s">
        <v>973</v>
      </c>
      <c r="K179" s="1945"/>
      <c r="L179" s="1945"/>
      <c r="M179" s="1945"/>
      <c r="N179" s="1945"/>
      <c r="O179"/>
      <c r="P179"/>
      <c r="Q179"/>
      <c r="R179"/>
      <c r="S179"/>
      <c r="T179"/>
      <c r="U179"/>
      <c r="V179"/>
      <c r="W179"/>
      <c r="X179"/>
      <c r="Y179"/>
      <c r="Z179"/>
      <c r="AA179"/>
      <c r="AB179"/>
      <c r="AC179"/>
      <c r="AD179"/>
      <c r="AE179"/>
      <c r="AF179"/>
      <c r="AG179"/>
      <c r="AH179"/>
      <c r="AI179" s="238"/>
      <c r="AJ179" s="238"/>
      <c r="AK179" s="238"/>
      <c r="AL179" s="236"/>
      <c r="AM179" s="236"/>
    </row>
    <row r="180" spans="1:39" s="199" customFormat="1" ht="18.75" thickBot="1" x14ac:dyDescent="0.3">
      <c r="A180"/>
      <c r="B180" s="234" t="str">
        <f>'Podmiot Gminny 2018'!C116</f>
        <v>MBP Toruń 1</v>
      </c>
      <c r="C180" s="235">
        <f>'Podmiot Gminny 2018'!F116</f>
        <v>191212</v>
      </c>
      <c r="D180" s="235">
        <f>'Podmiot Gminny 2018'!I116</f>
        <v>0</v>
      </c>
      <c r="E180" s="235">
        <f>'Podmiot Gminny 2018'!K116</f>
        <v>0</v>
      </c>
      <c r="F180" s="235">
        <f>'Podmiot Gminny 2018'!M116</f>
        <v>300</v>
      </c>
      <c r="G180" s="235">
        <f>'Podmiot Gminny 2018'!O116</f>
        <v>300</v>
      </c>
      <c r="H180" s="235" t="str">
        <f>'Podmiot Gminny 2018'!R116</f>
        <v>Składowisko w Lasku 4</v>
      </c>
      <c r="I180">
        <v>0.15</v>
      </c>
      <c r="J180"/>
      <c r="K180"/>
      <c r="L180"/>
      <c r="M180"/>
      <c r="N180"/>
      <c r="O180"/>
      <c r="P180"/>
      <c r="Q180"/>
      <c r="R180"/>
      <c r="S180"/>
      <c r="T180"/>
      <c r="U180"/>
      <c r="V180"/>
      <c r="W180"/>
      <c r="X180"/>
      <c r="Y180"/>
      <c r="Z180"/>
      <c r="AA180"/>
      <c r="AB180"/>
      <c r="AC180"/>
      <c r="AD180"/>
      <c r="AE180"/>
      <c r="AF180"/>
      <c r="AG180"/>
      <c r="AH180"/>
      <c r="AI180" s="238"/>
      <c r="AJ180" s="238"/>
      <c r="AK180" s="238"/>
      <c r="AL180" s="236"/>
      <c r="AM180" s="236"/>
    </row>
    <row r="181" spans="1:39" s="199" customFormat="1" ht="18.75" thickBot="1" x14ac:dyDescent="0.3">
      <c r="A181"/>
      <c r="B181" s="234" t="str">
        <f>'Podmiot Gminny 2018 (2)'!C114</f>
        <v>MBP Toruń 1</v>
      </c>
      <c r="C181" s="234">
        <f>'Podmiot Gminny 2018 (2)'!F115</f>
        <v>191212</v>
      </c>
      <c r="D181" s="234">
        <f>'Podmiot Gminny 2018 (2)'!I114</f>
        <v>300</v>
      </c>
      <c r="E181" s="234">
        <f>'Podmiot Gminny 2018 (2)'!K114</f>
        <v>10</v>
      </c>
      <c r="F181" s="234">
        <f>'Podmiot Gminny 2018 (2)'!M114</f>
        <v>0</v>
      </c>
      <c r="G181" s="234">
        <f>'Podmiot Gminny 2018 (2)'!O114</f>
        <v>300</v>
      </c>
      <c r="H181" s="234" t="str">
        <f>'Podmiot Gminny 2018 (2)'!R114</f>
        <v>Składowisko w Lasku 4</v>
      </c>
      <c r="I181"/>
      <c r="J181"/>
      <c r="K181"/>
      <c r="L181"/>
      <c r="M181"/>
      <c r="N181"/>
      <c r="O181"/>
      <c r="P181"/>
      <c r="Q181"/>
      <c r="R181"/>
      <c r="S181"/>
      <c r="T181"/>
      <c r="U181"/>
      <c r="V181"/>
      <c r="W181"/>
      <c r="X181"/>
      <c r="Y181"/>
      <c r="Z181"/>
      <c r="AA181"/>
      <c r="AB181"/>
      <c r="AC181"/>
      <c r="AD181"/>
      <c r="AE181"/>
      <c r="AF181"/>
      <c r="AG181"/>
      <c r="AH181"/>
      <c r="AI181" s="238"/>
      <c r="AJ181" s="238"/>
      <c r="AK181" s="238"/>
      <c r="AL181" s="236"/>
      <c r="AM181" s="236"/>
    </row>
    <row r="182" spans="1:39" s="199" customFormat="1" ht="18.75" thickBot="1" x14ac:dyDescent="0.3">
      <c r="A182"/>
      <c r="B182" s="234" t="str">
        <f>'Podmiot Gminny 2018 (2)'!C115</f>
        <v>MBP Toruń 1</v>
      </c>
      <c r="C182" s="234">
        <v>191212</v>
      </c>
      <c r="D182" s="234">
        <f>'Podmiot Gminny 2018 (2)'!I115</f>
        <v>0</v>
      </c>
      <c r="E182" s="234">
        <f>'Podmiot Gminny 2018 (2)'!K115</f>
        <v>0</v>
      </c>
      <c r="F182" s="234">
        <f>'Podmiot Gminny 2018 (2)'!M115</f>
        <v>300</v>
      </c>
      <c r="G182" s="234">
        <f>'Podmiot Gminny 2018 (2)'!O115</f>
        <v>300</v>
      </c>
      <c r="H182" s="234" t="str">
        <f>'Podmiot Gminny 2018 (2)'!R115</f>
        <v>Składowisko w Lasku 4</v>
      </c>
      <c r="I182">
        <v>0.15</v>
      </c>
      <c r="J182"/>
      <c r="K182"/>
      <c r="L182"/>
      <c r="M182"/>
      <c r="N182"/>
      <c r="O182"/>
      <c r="P182"/>
      <c r="Q182"/>
      <c r="R182"/>
      <c r="S182"/>
      <c r="T182"/>
      <c r="U182"/>
      <c r="V182"/>
      <c r="W182"/>
      <c r="X182"/>
      <c r="Y182"/>
      <c r="Z182"/>
      <c r="AA182"/>
      <c r="AB182"/>
      <c r="AC182"/>
      <c r="AD182"/>
      <c r="AE182"/>
      <c r="AF182"/>
      <c r="AG182"/>
      <c r="AH182"/>
      <c r="AI182" s="238"/>
      <c r="AJ182" s="238"/>
      <c r="AK182" s="238"/>
      <c r="AL182" s="236"/>
      <c r="AM182" s="236"/>
    </row>
    <row r="183" spans="1:39" s="199" customFormat="1" ht="18.75" thickBot="1" x14ac:dyDescent="0.3">
      <c r="A183"/>
      <c r="B183" s="234" t="str">
        <f>'Podmiot Wolnorynkowy 2018 '!C95</f>
        <v>MBP Toruń 1</v>
      </c>
      <c r="C183" s="235">
        <f>'Podmiot Wolnorynkowy 2018 '!F95</f>
        <v>190599</v>
      </c>
      <c r="D183" s="235">
        <f>'Podmiot Wolnorynkowy 2018 '!I95</f>
        <v>77</v>
      </c>
      <c r="E183" s="235">
        <f>'Podmiot Wolnorynkowy 2018 '!K95</f>
        <v>8</v>
      </c>
      <c r="F183" s="235">
        <f>'Podmiot Wolnorynkowy 2018 '!M95</f>
        <v>0</v>
      </c>
      <c r="G183" s="235">
        <f>'Podmiot Wolnorynkowy 2018 '!O95</f>
        <v>77</v>
      </c>
      <c r="H183" s="235" t="str">
        <f>'Podmiot Wolnorynkowy 2018 '!R95</f>
        <v>Składowisko w Lasku 4</v>
      </c>
      <c r="I183"/>
      <c r="J183"/>
      <c r="K183"/>
      <c r="L183"/>
      <c r="M183"/>
      <c r="N183"/>
      <c r="O183"/>
      <c r="P183"/>
      <c r="Q183"/>
      <c r="R183"/>
      <c r="S183"/>
      <c r="T183"/>
      <c r="U183"/>
      <c r="V183"/>
      <c r="W183"/>
      <c r="X183"/>
      <c r="Y183"/>
      <c r="Z183"/>
      <c r="AA183"/>
      <c r="AB183"/>
      <c r="AC183"/>
      <c r="AD183"/>
      <c r="AE183"/>
      <c r="AF183"/>
      <c r="AG183"/>
      <c r="AH183"/>
      <c r="AI183" s="238"/>
      <c r="AJ183" s="238"/>
      <c r="AK183" s="238"/>
      <c r="AL183" s="236"/>
      <c r="AM183" s="236"/>
    </row>
    <row r="184" spans="1:39" s="199" customFormat="1" ht="18.75" thickBot="1" x14ac:dyDescent="0.3">
      <c r="A184"/>
      <c r="B184" s="234" t="str">
        <f>'Podmiot Wolnorynkowy 2018 '!C96</f>
        <v>MBP Toruń 1</v>
      </c>
      <c r="C184" s="235">
        <f>'Podmiot Wolnorynkowy 2018 '!F96</f>
        <v>191212</v>
      </c>
      <c r="D184" s="235">
        <f>'Podmiot Wolnorynkowy 2018 '!I96</f>
        <v>0</v>
      </c>
      <c r="E184" s="235">
        <f>'Podmiot Wolnorynkowy 2018 '!K96</f>
        <v>0</v>
      </c>
      <c r="F184" s="235">
        <f>'Podmiot Wolnorynkowy 2018 '!M96</f>
        <v>20</v>
      </c>
      <c r="G184" s="235">
        <f>'Podmiot Wolnorynkowy 2018 '!O96</f>
        <v>20</v>
      </c>
      <c r="H184" s="235" t="str">
        <f>'Podmiot Wolnorynkowy 2018 '!R96</f>
        <v>Składowisko w Lasku 4</v>
      </c>
      <c r="I184">
        <v>0.15</v>
      </c>
      <c r="J184"/>
      <c r="K184"/>
      <c r="L184"/>
      <c r="M184"/>
      <c r="N184"/>
      <c r="O184"/>
      <c r="P184"/>
      <c r="Q184"/>
      <c r="R184"/>
      <c r="S184"/>
      <c r="T184"/>
      <c r="U184"/>
      <c r="V184"/>
      <c r="W184"/>
      <c r="X184"/>
      <c r="Y184"/>
      <c r="Z184"/>
      <c r="AA184"/>
      <c r="AB184"/>
      <c r="AC184"/>
      <c r="AD184"/>
      <c r="AE184"/>
      <c r="AF184"/>
      <c r="AG184"/>
      <c r="AH184"/>
      <c r="AI184" s="238"/>
      <c r="AJ184" s="238"/>
      <c r="AK184" s="238"/>
      <c r="AL184" s="236"/>
      <c r="AM184" s="236"/>
    </row>
    <row r="185" spans="1:39" s="199" customFormat="1" ht="15.75" thickBot="1" x14ac:dyDescent="0.3">
      <c r="A185"/>
      <c r="B185" s="251" t="s">
        <v>7</v>
      </c>
      <c r="C185" s="428"/>
      <c r="D185" s="235">
        <f>SUM(D179:D184)</f>
        <v>677</v>
      </c>
      <c r="E185" s="428"/>
      <c r="F185" s="235">
        <f t="shared" ref="F185:G185" si="1">SUM(F179:F184)</f>
        <v>620</v>
      </c>
      <c r="G185" s="235">
        <f t="shared" si="1"/>
        <v>1297</v>
      </c>
      <c r="H185" s="252"/>
      <c r="I185"/>
      <c r="J185" s="19">
        <f>'Podmiot Gminny 2018'!I118+'Podmiot Gminny 2018 (2)'!I117+'Podmiot Wolnorynkowy 2018 '!I98</f>
        <v>677</v>
      </c>
      <c r="K185"/>
      <c r="L185" s="19">
        <f>'Podmiot Gminny 2018'!K118+'Podmiot Gminny 2018 (2)'!K117+'Podmiot Wolnorynkowy 2018 '!K98</f>
        <v>26</v>
      </c>
      <c r="M185" s="19">
        <f>'Podmiot Gminny 2018'!M118+'Podmiot Gminny 2018 (2)'!M117+'Podmiot Wolnorynkowy 2018 '!M98</f>
        <v>620</v>
      </c>
      <c r="N185" s="19">
        <f>'Podmiot Gminny 2018'!O118+'Podmiot Gminny 2018 (2)'!O117+'Podmiot Wolnorynkowy 2018 '!O98</f>
        <v>1297</v>
      </c>
      <c r="O185" s="19"/>
      <c r="P185"/>
      <c r="Q185"/>
      <c r="R185"/>
      <c r="S185"/>
      <c r="T185"/>
      <c r="U185"/>
      <c r="V185"/>
      <c r="W185"/>
      <c r="X185"/>
      <c r="Y185"/>
      <c r="Z185"/>
      <c r="AA185"/>
      <c r="AB185"/>
      <c r="AC185"/>
      <c r="AD185"/>
      <c r="AE185"/>
      <c r="AF185"/>
      <c r="AG185" s="238"/>
      <c r="AH185" s="238"/>
      <c r="AI185" s="238"/>
      <c r="AJ185" s="236"/>
      <c r="AK185" s="236"/>
    </row>
    <row r="186" spans="1:39" ht="30" customHeight="1" x14ac:dyDescent="0.25">
      <c r="B186" s="1599" t="s">
        <v>624</v>
      </c>
      <c r="C186" s="1600"/>
      <c r="D186" s="1600"/>
      <c r="E186" s="1600"/>
      <c r="F186" s="1600"/>
      <c r="G186" s="1600"/>
      <c r="H186" s="1600"/>
      <c r="I186" s="1600"/>
      <c r="J186" s="1601"/>
    </row>
    <row r="187" spans="1:39" ht="26.25" customHeight="1" thickBot="1" x14ac:dyDescent="0.3">
      <c r="B187" s="1602" t="s">
        <v>625</v>
      </c>
      <c r="C187" s="1603"/>
      <c r="D187" s="1603"/>
      <c r="E187" s="1603"/>
      <c r="F187" s="1603"/>
      <c r="G187" s="1603"/>
      <c r="H187" s="1603"/>
      <c r="I187" s="1603"/>
      <c r="J187" s="1604"/>
    </row>
    <row r="188" spans="1:39" x14ac:dyDescent="0.25">
      <c r="B188" s="1605" t="s">
        <v>833</v>
      </c>
      <c r="C188" s="1606"/>
      <c r="D188" s="1606"/>
      <c r="E188" s="1606"/>
      <c r="F188" s="1606"/>
      <c r="G188" s="1606"/>
      <c r="H188" s="1606"/>
      <c r="I188" s="1606"/>
      <c r="J188" s="1607"/>
    </row>
    <row r="189" spans="1:39" ht="38.25" customHeight="1" thickBot="1" x14ac:dyDescent="0.3">
      <c r="B189" s="1608" t="s">
        <v>836</v>
      </c>
      <c r="C189" s="1609"/>
      <c r="D189" s="1609"/>
      <c r="E189" s="1609"/>
      <c r="F189" s="1609"/>
      <c r="G189" s="1609"/>
      <c r="H189" s="1609"/>
      <c r="I189" s="1609"/>
      <c r="J189" s="1610"/>
    </row>
    <row r="190" spans="1:39" ht="30.75" customHeight="1" x14ac:dyDescent="0.25">
      <c r="B190" s="227"/>
      <c r="C190" s="1611"/>
      <c r="D190" s="1612"/>
      <c r="E190" s="1613"/>
      <c r="F190" s="1718" t="s">
        <v>696</v>
      </c>
      <c r="G190" s="1888"/>
      <c r="H190" s="1719"/>
      <c r="I190" s="1718" t="s">
        <v>626</v>
      </c>
      <c r="J190" s="1719"/>
    </row>
    <row r="191" spans="1:39" ht="15.75" thickBot="1" x14ac:dyDescent="0.3">
      <c r="B191" s="229" t="s">
        <v>669</v>
      </c>
      <c r="C191" s="1614" t="s">
        <v>670</v>
      </c>
      <c r="D191" s="1615"/>
      <c r="E191" s="1616"/>
      <c r="F191" s="1720"/>
      <c r="G191" s="1889"/>
      <c r="H191" s="1721"/>
      <c r="I191" s="1659" t="s">
        <v>697</v>
      </c>
      <c r="J191" s="1660"/>
      <c r="K191" s="256"/>
    </row>
    <row r="192" spans="1:39" s="5" customFormat="1" ht="15.75" thickBot="1" x14ac:dyDescent="0.3">
      <c r="B192" s="231" t="str">
        <f>'Podmiot Gminny 2018'!C125</f>
        <v>15 01 02</v>
      </c>
      <c r="C192" s="1592" t="str">
        <f>'Podmiot Gminny 2018'!D125</f>
        <v>Opakowania z tworzyw sztucznych</v>
      </c>
      <c r="D192" s="1593"/>
      <c r="E192" s="1594"/>
      <c r="F192" s="1651">
        <f>'Podmiot Gminny 2018'!G125+'Podmiot Gminny 2018 (2)'!G124</f>
        <v>160</v>
      </c>
      <c r="G192" s="1652"/>
      <c r="H192" s="1652"/>
      <c r="I192" s="1769">
        <f>'Podmiot Gminny 2018'!K125+'Podmiot Gminny 2018 (2)'!K124</f>
        <v>154.80000000000001</v>
      </c>
      <c r="J192" s="1770"/>
    </row>
    <row r="193" spans="2:11" s="5" customFormat="1" ht="15.75" thickBot="1" x14ac:dyDescent="0.3">
      <c r="B193" s="231" t="str">
        <f>'Podmiot Gminny 2018'!C126</f>
        <v>15 01 04</v>
      </c>
      <c r="C193" s="1592" t="str">
        <f>'Podmiot Gminny 2018'!D126</f>
        <v>Opakowania z metali</v>
      </c>
      <c r="D193" s="1593">
        <f>'Podmiot Gminny 2018'!E126</f>
        <v>0</v>
      </c>
      <c r="E193" s="1594">
        <f>'Podmiot Gminny 2018'!F126</f>
        <v>0</v>
      </c>
      <c r="F193" s="1651">
        <f>'Podmiot Gminny 2018'!G126+'Podmiot Gminny 2018 (2)'!G125</f>
        <v>10</v>
      </c>
      <c r="G193" s="1652"/>
      <c r="H193" s="1652"/>
      <c r="I193" s="1769">
        <f>'Podmiot Gminny 2018'!K126+'Podmiot Gminny 2018 (2)'!K125</f>
        <v>10</v>
      </c>
      <c r="J193" s="1770"/>
    </row>
    <row r="194" spans="2:11" s="5" customFormat="1" ht="15.75" thickBot="1" x14ac:dyDescent="0.3">
      <c r="B194" s="231" t="str">
        <f>'Podmiot Gminny 2018'!C127</f>
        <v>15 01 07</v>
      </c>
      <c r="C194" s="1592" t="str">
        <f>'Podmiot Gminny 2018'!D127</f>
        <v>Opakowania ze szkła</v>
      </c>
      <c r="D194" s="1593">
        <f>'Podmiot Gminny 2018'!E127</f>
        <v>0</v>
      </c>
      <c r="E194" s="1594">
        <f>'Podmiot Gminny 2018'!F127</f>
        <v>0</v>
      </c>
      <c r="F194" s="1651">
        <f>'Podmiot Gminny 2018'!G127+'Podmiot Gminny 2018 (2)'!G126</f>
        <v>150</v>
      </c>
      <c r="G194" s="1652"/>
      <c r="H194" s="1652"/>
      <c r="I194" s="1769">
        <f>'Podmiot Gminny 2018'!K127+'Podmiot Gminny 2018 (2)'!K126</f>
        <v>150</v>
      </c>
      <c r="J194" s="1770"/>
    </row>
    <row r="195" spans="2:11" s="5" customFormat="1" ht="15.75" thickBot="1" x14ac:dyDescent="0.3">
      <c r="B195" s="231" t="str">
        <f>'Podmiot Gminny 2018'!C128</f>
        <v>20 01 02</v>
      </c>
      <c r="C195" s="1592" t="str">
        <f>'Podmiot Gminny 2018'!D128</f>
        <v>Szkło</v>
      </c>
      <c r="D195" s="1593">
        <f>'Podmiot Gminny 2018'!E128</f>
        <v>0</v>
      </c>
      <c r="E195" s="1594">
        <f>'Podmiot Gminny 2018'!F128</f>
        <v>0</v>
      </c>
      <c r="F195" s="1651">
        <f>'Podmiot Gminny 2018'!G128+'Podmiot Gminny 2018 (2)'!G127</f>
        <v>2</v>
      </c>
      <c r="G195" s="1652"/>
      <c r="H195" s="1652"/>
      <c r="I195" s="1769">
        <f>'Podmiot Gminny 2018'!K128+'Podmiot Gminny 2018 (2)'!K127</f>
        <v>2</v>
      </c>
      <c r="J195" s="1770"/>
      <c r="K195" s="3"/>
    </row>
    <row r="196" spans="2:11" s="3" customFormat="1" ht="15.75" thickBot="1" x14ac:dyDescent="0.3">
      <c r="B196" s="257" t="str">
        <f>'Podmiot Gminny 2018'!C129</f>
        <v>15 01 01</v>
      </c>
      <c r="C196" s="1673" t="str">
        <f>'Podmiot Gminny 2018'!D129</f>
        <v>Opakowania z papieru i tektury</v>
      </c>
      <c r="D196" s="1674">
        <f>'Podmiot Gminny 2018'!E129</f>
        <v>0</v>
      </c>
      <c r="E196" s="1675">
        <f>'Podmiot Gminny 2018'!F129</f>
        <v>0</v>
      </c>
      <c r="F196" s="1651">
        <f>'Podmiot Gminny 2018'!G129+'Podmiot Gminny 2018 (2)'!G128</f>
        <v>70</v>
      </c>
      <c r="G196" s="1652"/>
      <c r="H196" s="1652"/>
      <c r="I196" s="1769">
        <f>'Podmiot Gminny 2018'!K129+'Podmiot Gminny 2018 (2)'!K128</f>
        <v>70</v>
      </c>
      <c r="J196" s="1770"/>
    </row>
    <row r="197" spans="2:11" s="3" customFormat="1" ht="15.75" thickBot="1" x14ac:dyDescent="0.3">
      <c r="B197" s="257" t="str">
        <f>'Podmiot Gminny 2018'!C130</f>
        <v>20 01 01</v>
      </c>
      <c r="C197" s="1673" t="str">
        <f>'Podmiot Gminny 2018'!D130</f>
        <v>Papier i tektura</v>
      </c>
      <c r="D197" s="1674">
        <f>'Podmiot Gminny 2018'!E130</f>
        <v>0</v>
      </c>
      <c r="E197" s="1675">
        <f>'Podmiot Gminny 2018'!F130</f>
        <v>0</v>
      </c>
      <c r="F197" s="1651">
        <f>'Podmiot Gminny 2018'!G130+'Podmiot Gminny 2018 (2)'!G129</f>
        <v>20</v>
      </c>
      <c r="G197" s="1652"/>
      <c r="H197" s="1652"/>
      <c r="I197" s="1769">
        <f>'Podmiot Gminny 2018'!K130+'Podmiot Gminny 2018 (2)'!K129</f>
        <v>16</v>
      </c>
      <c r="J197" s="1770"/>
    </row>
    <row r="198" spans="2:11" s="3" customFormat="1" ht="15.75" thickBot="1" x14ac:dyDescent="0.3">
      <c r="B198" s="257" t="str">
        <f>'Podmiot Gminny 2018'!C131</f>
        <v>19 12 01</v>
      </c>
      <c r="C198" s="1673" t="str">
        <f>'Podmiot Gminny 2018'!D131</f>
        <v>Papier i tektura</v>
      </c>
      <c r="D198" s="1674">
        <f>'Podmiot Gminny 2018'!E131</f>
        <v>0</v>
      </c>
      <c r="E198" s="1675">
        <f>'Podmiot Gminny 2018'!F131</f>
        <v>0</v>
      </c>
      <c r="F198" s="1651">
        <f>'Podmiot Gminny 2018'!G131+'Podmiot Gminny 2018 (2)'!G130</f>
        <v>20</v>
      </c>
      <c r="G198" s="1652"/>
      <c r="H198" s="1652"/>
      <c r="I198" s="1769">
        <f>'Podmiot Gminny 2018'!K131+'Podmiot Gminny 2018 (2)'!K130</f>
        <v>20</v>
      </c>
      <c r="J198" s="1770"/>
      <c r="K198" s="5"/>
    </row>
    <row r="199" spans="2:11" s="5" customFormat="1" ht="15.75" thickBot="1" x14ac:dyDescent="0.3">
      <c r="B199" s="231" t="str">
        <f>'Podmiot Gminny 2018'!C133</f>
        <v>19 12 02</v>
      </c>
      <c r="C199" s="1592" t="str">
        <f>'Podmiot Gminny 2018'!D133</f>
        <v>Metale żelazne</v>
      </c>
      <c r="D199" s="1593">
        <f>'Podmiot Gminny 2018'!E133</f>
        <v>0</v>
      </c>
      <c r="E199" s="1594">
        <f>'Podmiot Gminny 2018'!F133</f>
        <v>0</v>
      </c>
      <c r="F199" s="1651">
        <f>'Podmiot Gminny 2018'!G133+'Podmiot Gminny 2018 (2)'!G131</f>
        <v>10</v>
      </c>
      <c r="G199" s="1652"/>
      <c r="H199" s="1652"/>
      <c r="I199" s="1769">
        <f>'Podmiot Gminny 2018'!K133+'Podmiot Gminny 2018 (2)'!K131</f>
        <v>10</v>
      </c>
      <c r="J199" s="1770"/>
    </row>
    <row r="200" spans="2:11" s="5" customFormat="1" ht="15.75" thickBot="1" x14ac:dyDescent="0.3">
      <c r="B200" s="231" t="str">
        <f>'Podmiot Gminny 2018'!C134</f>
        <v>19 12 03</v>
      </c>
      <c r="C200" s="1592" t="str">
        <f>'Podmiot Gminny 2018'!D134</f>
        <v>Metale nieżelazne</v>
      </c>
      <c r="D200" s="1593">
        <f>'Podmiot Gminny 2018'!E134</f>
        <v>0</v>
      </c>
      <c r="E200" s="1594">
        <f>'Podmiot Gminny 2018'!F134</f>
        <v>0</v>
      </c>
      <c r="F200" s="1651">
        <f>'Podmiot Gminny 2018'!G134+'Podmiot Gminny 2018 (2)'!G132</f>
        <v>10</v>
      </c>
      <c r="G200" s="1652"/>
      <c r="H200" s="1652"/>
      <c r="I200" s="1769">
        <f>'Podmiot Gminny 2018'!K134+'Podmiot Gminny 2018 (2)'!K132</f>
        <v>10</v>
      </c>
      <c r="J200" s="1770"/>
    </row>
    <row r="201" spans="2:11" s="5" customFormat="1" ht="15.75" thickBot="1" x14ac:dyDescent="0.3">
      <c r="B201" s="231" t="str">
        <f>'Podmiot Gminny 2018'!C135</f>
        <v>19 12 04</v>
      </c>
      <c r="C201" s="1592" t="str">
        <f>'Podmiot Gminny 2018'!D135</f>
        <v>Tworzywa sztuczne i guma</v>
      </c>
      <c r="D201" s="1593">
        <f>'Podmiot Gminny 2018'!E135</f>
        <v>0</v>
      </c>
      <c r="E201" s="1594">
        <f>'Podmiot Gminny 2018'!F135</f>
        <v>0</v>
      </c>
      <c r="F201" s="1651">
        <f>'Podmiot Gminny 2018'!G135+'Podmiot Gminny 2018 (2)'!G133</f>
        <v>88.8</v>
      </c>
      <c r="G201" s="1652"/>
      <c r="H201" s="1652"/>
      <c r="I201" s="1769">
        <f>'Podmiot Gminny 2018'!K135+'Podmiot Gminny 2018 (2)'!K133</f>
        <v>88.8</v>
      </c>
      <c r="J201" s="1770"/>
    </row>
    <row r="202" spans="2:11" s="5" customFormat="1" ht="15.75" thickBot="1" x14ac:dyDescent="0.3">
      <c r="B202" s="231" t="str">
        <f>'Podmiot Wolnorynkowy 2018 '!C105</f>
        <v>15 01 02</v>
      </c>
      <c r="C202" s="1592" t="str">
        <f>'Podmiot Wolnorynkowy 2018 '!D105</f>
        <v>Opakowania z tworzyw sztucznych</v>
      </c>
      <c r="D202" s="1593">
        <f>'Podmiot Wolnorynkowy 2018 '!E105</f>
        <v>0</v>
      </c>
      <c r="E202" s="1594">
        <f>'Podmiot Wolnorynkowy 2018 '!F105</f>
        <v>0</v>
      </c>
      <c r="F202" s="1651">
        <f>'Podmiot Wolnorynkowy 2018 '!G105</f>
        <v>6.8459999999999992</v>
      </c>
      <c r="G202" s="1652">
        <f>'Podmiot Wolnorynkowy 2018 '!H105</f>
        <v>0</v>
      </c>
      <c r="H202" s="1653">
        <f>'Podmiot Wolnorynkowy 2018 '!I105</f>
        <v>0</v>
      </c>
      <c r="I202" s="1769">
        <f>'Podmiot Wolnorynkowy 2018 '!K105</f>
        <v>6.8459999999999992</v>
      </c>
      <c r="J202" s="1770"/>
    </row>
    <row r="203" spans="2:11" s="5" customFormat="1" ht="15.75" thickBot="1" x14ac:dyDescent="0.3">
      <c r="B203" s="231" t="str">
        <f>'Podmiot Wolnorynkowy 2018 '!C106</f>
        <v>15 01 04</v>
      </c>
      <c r="C203" s="1592" t="str">
        <f>'Podmiot Wolnorynkowy 2018 '!D106</f>
        <v>Opakowania z metali</v>
      </c>
      <c r="D203" s="1593">
        <f>'Podmiot Wolnorynkowy 2018 '!E106</f>
        <v>0</v>
      </c>
      <c r="E203" s="1594">
        <f>'Podmiot Wolnorynkowy 2018 '!F106</f>
        <v>0</v>
      </c>
      <c r="F203" s="1651">
        <f>'Podmiot Wolnorynkowy 2018 '!G106</f>
        <v>0.97799999999999998</v>
      </c>
      <c r="G203" s="1652">
        <f>'Podmiot Wolnorynkowy 2018 '!H106</f>
        <v>0</v>
      </c>
      <c r="H203" s="1653">
        <f>'Podmiot Wolnorynkowy 2018 '!I106</f>
        <v>0</v>
      </c>
      <c r="I203" s="1769">
        <f>'Podmiot Wolnorynkowy 2018 '!K106</f>
        <v>0.97799999999999998</v>
      </c>
      <c r="J203" s="1770"/>
      <c r="K203" s="3"/>
    </row>
    <row r="204" spans="2:11" s="3" customFormat="1" ht="15.75" thickBot="1" x14ac:dyDescent="0.3">
      <c r="B204" s="257" t="str">
        <f>'Podmiot Wolnorynkowy 2018 '!C107</f>
        <v>15 01 01</v>
      </c>
      <c r="C204" s="1673" t="str">
        <f>'Podmiot Wolnorynkowy 2018 '!D107</f>
        <v>Opakowania z papieru i tektury</v>
      </c>
      <c r="D204" s="1674">
        <f>'Podmiot Wolnorynkowy 2018 '!E107</f>
        <v>0</v>
      </c>
      <c r="E204" s="1675">
        <f>'Podmiot Wolnorynkowy 2018 '!F107</f>
        <v>0</v>
      </c>
      <c r="F204" s="1903">
        <f>'Podmiot Wolnorynkowy 2018 '!G107</f>
        <v>1.956</v>
      </c>
      <c r="G204" s="1904">
        <f>'Podmiot Wolnorynkowy 2018 '!H107</f>
        <v>0</v>
      </c>
      <c r="H204" s="1905">
        <f>'Podmiot Wolnorynkowy 2018 '!I107</f>
        <v>0</v>
      </c>
      <c r="I204" s="1771">
        <f>'Podmiot Wolnorynkowy 2018 '!K107</f>
        <v>1.956</v>
      </c>
      <c r="J204" s="1772"/>
      <c r="K204" s="5"/>
    </row>
    <row r="205" spans="2:11" s="5" customFormat="1" ht="15.75" thickBot="1" x14ac:dyDescent="0.3">
      <c r="B205" s="231" t="str">
        <f>'Podmiot Wolnorynkowy 2018 '!C108</f>
        <v>15 01 07</v>
      </c>
      <c r="C205" s="1592" t="str">
        <f>'Podmiot Wolnorynkowy 2018 '!D108</f>
        <v>Opakowania ze szkła</v>
      </c>
      <c r="D205" s="1593">
        <f>'Podmiot Wolnorynkowy 2018 '!E108</f>
        <v>0</v>
      </c>
      <c r="E205" s="1594"/>
      <c r="F205" s="1651">
        <f>'Podmiot Wolnorynkowy 2018 '!G108</f>
        <v>1</v>
      </c>
      <c r="G205" s="1652">
        <f>'Podmiot Wolnorynkowy 2018 '!H108</f>
        <v>0</v>
      </c>
      <c r="H205" s="1653"/>
      <c r="I205" s="1769">
        <f>'Podmiot Wolnorynkowy 2018 '!K108</f>
        <v>1</v>
      </c>
      <c r="J205" s="1770"/>
      <c r="K205" s="3"/>
    </row>
    <row r="206" spans="2:11" s="3" customFormat="1" ht="15.75" thickBot="1" x14ac:dyDescent="0.3">
      <c r="B206" s="257" t="str">
        <f>'Podmiot Wolnorynkowy 2018 '!C109</f>
        <v>19 12 01</v>
      </c>
      <c r="C206" s="1673" t="str">
        <f>'Podmiot Wolnorynkowy 2018 '!D109</f>
        <v>Papier i tektura</v>
      </c>
      <c r="D206" s="1674">
        <f>'Podmiot Wolnorynkowy 2018 '!E109</f>
        <v>0</v>
      </c>
      <c r="E206" s="1675">
        <f>'Podmiot Wolnorynkowy 2018 '!F109</f>
        <v>0</v>
      </c>
      <c r="F206" s="1903">
        <f>'Podmiot Wolnorynkowy 2018 '!G109</f>
        <v>2</v>
      </c>
      <c r="G206" s="1904">
        <f>'Podmiot Wolnorynkowy 2018 '!H109</f>
        <v>0</v>
      </c>
      <c r="H206" s="1905">
        <f>'Podmiot Wolnorynkowy 2018 '!I109</f>
        <v>0</v>
      </c>
      <c r="I206" s="1771">
        <f>'Podmiot Wolnorynkowy 2018 '!K109</f>
        <v>2</v>
      </c>
      <c r="J206" s="1772"/>
      <c r="K206" s="5"/>
    </row>
    <row r="207" spans="2:11" s="5" customFormat="1" ht="15.75" thickBot="1" x14ac:dyDescent="0.3">
      <c r="B207" s="231" t="str">
        <f>'Podmiot Wolnorynkowy 2018 '!C110</f>
        <v>19 12 02</v>
      </c>
      <c r="C207" s="1592" t="str">
        <f>'Podmiot Wolnorynkowy 2018 '!D110</f>
        <v>Metale żelazne</v>
      </c>
      <c r="D207" s="1593">
        <f>'Podmiot Wolnorynkowy 2018 '!E110</f>
        <v>0</v>
      </c>
      <c r="E207" s="1594">
        <f>'Podmiot Wolnorynkowy 2018 '!F110</f>
        <v>0</v>
      </c>
      <c r="F207" s="1651">
        <f>'Podmiot Wolnorynkowy 2018 '!G110</f>
        <v>1</v>
      </c>
      <c r="G207" s="1652"/>
      <c r="H207" s="1653"/>
      <c r="I207" s="1769">
        <f>'Podmiot Wolnorynkowy 2018 '!K110</f>
        <v>1</v>
      </c>
      <c r="J207" s="1770"/>
    </row>
    <row r="208" spans="2:11" s="5" customFormat="1" ht="15.75" thickBot="1" x14ac:dyDescent="0.3">
      <c r="B208" s="231" t="str">
        <f>'Podmiot Wolnorynkowy 2018 '!C111</f>
        <v>19 12 03</v>
      </c>
      <c r="C208" s="1592" t="str">
        <f>'Podmiot Wolnorynkowy 2018 '!D111</f>
        <v>Metale nieżelazne</v>
      </c>
      <c r="D208" s="1593">
        <f>'Podmiot Wolnorynkowy 2018 '!E111</f>
        <v>0</v>
      </c>
      <c r="E208" s="1594">
        <f>'Podmiot Wolnorynkowy 2018 '!F111</f>
        <v>0</v>
      </c>
      <c r="F208" s="1651">
        <f>'Podmiot Wolnorynkowy 2018 '!G111</f>
        <v>1</v>
      </c>
      <c r="G208" s="1652"/>
      <c r="H208" s="1653"/>
      <c r="I208" s="1769">
        <f>'Podmiot Wolnorynkowy 2018 '!K111</f>
        <v>1</v>
      </c>
      <c r="J208" s="1770"/>
    </row>
    <row r="209" spans="2:14" s="5" customFormat="1" ht="15.75" thickBot="1" x14ac:dyDescent="0.3">
      <c r="B209" s="231" t="str">
        <f>'Podmiot Wolnorynkowy 2018 '!C112</f>
        <v>19 12 04</v>
      </c>
      <c r="C209" s="1592" t="str">
        <f>'Podmiot Wolnorynkowy 2018 '!D112</f>
        <v>Tworzywa sztuczne i guma</v>
      </c>
      <c r="D209" s="1593">
        <f>'Podmiot Wolnorynkowy 2018 '!E112</f>
        <v>0</v>
      </c>
      <c r="E209" s="1594">
        <f>'Podmiot Wolnorynkowy 2018 '!F112</f>
        <v>0</v>
      </c>
      <c r="F209" s="1651">
        <f>'Podmiot Wolnorynkowy 2018 '!G112</f>
        <v>6</v>
      </c>
      <c r="G209" s="1652">
        <f>'Podmiot Wolnorynkowy 2018 '!H112</f>
        <v>0</v>
      </c>
      <c r="H209" s="1653">
        <f>'Podmiot Wolnorynkowy 2018 '!I112</f>
        <v>0</v>
      </c>
      <c r="I209" s="1769">
        <f>'Podmiot Wolnorynkowy 2018 '!K112</f>
        <v>6</v>
      </c>
      <c r="J209" s="1770"/>
    </row>
    <row r="210" spans="2:14" s="5" customFormat="1" ht="15.75" thickBot="1" x14ac:dyDescent="0.3">
      <c r="B210" s="231" t="str">
        <f>PSZOK!B80</f>
        <v>15 01 02</v>
      </c>
      <c r="C210" s="1592" t="str">
        <f>PSZOK!E80</f>
        <v>Opakowania z tworzyw sztucznych</v>
      </c>
      <c r="D210" s="1593">
        <f>PSZOK!D80</f>
        <v>0</v>
      </c>
      <c r="E210" s="1594"/>
      <c r="F210" s="1651">
        <f>PSZOK!O80</f>
        <v>3.5</v>
      </c>
      <c r="G210" s="1652">
        <f>PSZOK!G80</f>
        <v>0</v>
      </c>
      <c r="H210" s="1653"/>
      <c r="I210" s="1769">
        <f>PSZOK!U80</f>
        <v>3.4649999999999999</v>
      </c>
      <c r="J210" s="1770">
        <f>PSZOK!J80</f>
        <v>0</v>
      </c>
    </row>
    <row r="211" spans="2:14" s="5" customFormat="1" ht="15.75" thickBot="1" x14ac:dyDescent="0.3">
      <c r="B211" s="231" t="str">
        <f>PSZOK!B81</f>
        <v>15 01 04</v>
      </c>
      <c r="C211" s="1592" t="str">
        <f>PSZOK!E81</f>
        <v>Opakowania z metali</v>
      </c>
      <c r="D211" s="1593">
        <f>PSZOK!D81</f>
        <v>0</v>
      </c>
      <c r="E211" s="1594"/>
      <c r="F211" s="1651">
        <f>PSZOK!O81</f>
        <v>0.1</v>
      </c>
      <c r="G211" s="1652">
        <f>PSZOK!G81</f>
        <v>0</v>
      </c>
      <c r="H211" s="1653"/>
      <c r="I211" s="1769">
        <f>PSZOK!U81</f>
        <v>0.1</v>
      </c>
      <c r="J211" s="1770">
        <f>PSZOK!J81</f>
        <v>0</v>
      </c>
      <c r="K211" s="3"/>
    </row>
    <row r="212" spans="2:14" s="3" customFormat="1" ht="15.75" thickBot="1" x14ac:dyDescent="0.3">
      <c r="B212" s="257" t="str">
        <f>PSZOK!B82</f>
        <v>15 01 01</v>
      </c>
      <c r="C212" s="1673" t="str">
        <f>PSZOK!E82</f>
        <v>Opakowania z papieru i tektury</v>
      </c>
      <c r="D212" s="1674">
        <f>PSZOK!D82</f>
        <v>0</v>
      </c>
      <c r="E212" s="1675"/>
      <c r="F212" s="1903">
        <f>PSZOK!O82</f>
        <v>1</v>
      </c>
      <c r="G212" s="1904">
        <f>PSZOK!G82</f>
        <v>0</v>
      </c>
      <c r="H212" s="1905"/>
      <c r="I212" s="1771">
        <f>PSZOK!U82</f>
        <v>1</v>
      </c>
      <c r="J212" s="1772">
        <f>PSZOK!J82</f>
        <v>0</v>
      </c>
      <c r="K212"/>
    </row>
    <row r="213" spans="2:14" ht="35.25" customHeight="1" thickBot="1" x14ac:dyDescent="0.3">
      <c r="B213" s="234"/>
      <c r="C213" s="1667" t="s">
        <v>977</v>
      </c>
      <c r="D213" s="1668"/>
      <c r="E213" s="1669"/>
      <c r="F213" s="1736"/>
      <c r="G213" s="1737"/>
      <c r="H213" s="1737"/>
      <c r="I213" s="1913"/>
      <c r="J213" s="1914"/>
    </row>
    <row r="214" spans="2:14" ht="15.75" thickBot="1" x14ac:dyDescent="0.3">
      <c r="B214" s="1670" t="s">
        <v>7</v>
      </c>
      <c r="C214" s="1671"/>
      <c r="D214" s="1671"/>
      <c r="E214" s="1672"/>
      <c r="F214" s="1788">
        <f>SUM(F192:H213)</f>
        <v>566.17999999999995</v>
      </c>
      <c r="G214" s="1737"/>
      <c r="H214" s="1737"/>
      <c r="I214" s="1790">
        <f>SUM(I192:J212)</f>
        <v>556.94500000000005</v>
      </c>
      <c r="J214" s="1738"/>
      <c r="M214" s="305">
        <f>'Podmiot Gminny 2018'!G137+'Podmiot Gminny 2018 (2)'!G135+'Podmiot Wolnorynkowy 2018 '!G114+PSZOK!O83</f>
        <v>566.17999999999995</v>
      </c>
      <c r="N214" s="305">
        <f>'Podmiot Gminny 2018'!K137+'Podmiot Gminny 2018 (2)'!K135+'Podmiot Wolnorynkowy 2018 '!K114+PSZOK!U83</f>
        <v>556.94500000000005</v>
      </c>
    </row>
    <row r="215" spans="2:14" ht="36.75" customHeight="1" thickBot="1" x14ac:dyDescent="0.3">
      <c r="B215" s="1915" t="s">
        <v>837</v>
      </c>
      <c r="C215" s="1916"/>
      <c r="D215" s="1916"/>
      <c r="E215" s="1916"/>
      <c r="F215" s="1916"/>
      <c r="G215" s="1916"/>
      <c r="H215" s="1916"/>
      <c r="I215" s="1916"/>
      <c r="J215" s="1917"/>
    </row>
    <row r="216" spans="2:14" ht="27.75" customHeight="1" x14ac:dyDescent="0.25">
      <c r="B216" s="1918"/>
      <c r="C216" s="1658"/>
      <c r="D216" s="1657"/>
      <c r="E216" s="1658"/>
      <c r="F216" s="1906" t="s">
        <v>696</v>
      </c>
      <c r="G216" s="1907"/>
      <c r="H216" s="1662" t="s">
        <v>627</v>
      </c>
      <c r="I216" s="1663"/>
      <c r="J216" s="1664"/>
    </row>
    <row r="217" spans="2:14" x14ac:dyDescent="0.25">
      <c r="B217" s="1919" t="s">
        <v>669</v>
      </c>
      <c r="C217" s="1920"/>
      <c r="D217" s="1659" t="s">
        <v>670</v>
      </c>
      <c r="E217" s="1660"/>
      <c r="F217" s="1908"/>
      <c r="G217" s="1909"/>
      <c r="H217" s="1659" t="s">
        <v>698</v>
      </c>
      <c r="I217" s="1665"/>
      <c r="J217" s="1666"/>
    </row>
    <row r="218" spans="2:14" x14ac:dyDescent="0.25">
      <c r="B218" s="1567" t="str">
        <f>'Podmiot Gminny 2018'!C141</f>
        <v>20 01 08</v>
      </c>
      <c r="C218" s="1568"/>
      <c r="D218" s="1763" t="str">
        <f>'Podmiot Gminny 2018'!D141</f>
        <v>Odpady kuchenne ulegające biodegradacji</v>
      </c>
      <c r="E218" s="1763"/>
      <c r="F218" s="1636">
        <f>'Podmiot Gminny 2018'!G141+'Podmiot Gminny 2018 (2)'!G139</f>
        <v>60</v>
      </c>
      <c r="G218" s="1636"/>
      <c r="H218" s="1636">
        <f>'Podmiot Gminny 2018'!K141+'Podmiot Gminny 2018 (2)'!K139</f>
        <v>45</v>
      </c>
      <c r="I218" s="1636"/>
      <c r="J218" s="1636"/>
      <c r="K218" s="258" t="str">
        <f>'Podmiot Gminny 2018'!M141</f>
        <v>kompost</v>
      </c>
    </row>
    <row r="219" spans="2:14" x14ac:dyDescent="0.25">
      <c r="B219" s="1567" t="str">
        <f>'Podmiot Gminny 2018'!C142</f>
        <v>20 02 01</v>
      </c>
      <c r="C219" s="1568"/>
      <c r="D219" s="1763" t="str">
        <f>'Podmiot Gminny 2018'!D142</f>
        <v>Odpady ulegające biodegradacji</v>
      </c>
      <c r="E219" s="1763">
        <f>'Podmiot Gminny 2018'!F142</f>
        <v>0</v>
      </c>
      <c r="F219" s="1636">
        <f>'Podmiot Gminny 2018'!G142+'Podmiot Gminny 2018 (2)'!G140</f>
        <v>400</v>
      </c>
      <c r="G219" s="1636"/>
      <c r="H219" s="1636">
        <f>'Podmiot Gminny 2018'!K142+'Podmiot Gminny 2018 (2)'!K140</f>
        <v>290</v>
      </c>
      <c r="I219" s="1636"/>
      <c r="J219" s="1636"/>
      <c r="K219" s="258" t="str">
        <f>'Podmiot Gminny 2018'!M142</f>
        <v>kompost</v>
      </c>
    </row>
    <row r="220" spans="2:14" ht="27" x14ac:dyDescent="0.25">
      <c r="B220" s="1911" t="str">
        <f>'Podmiot Gminny 2018'!C143</f>
        <v>20 03 07</v>
      </c>
      <c r="C220" s="1912"/>
      <c r="D220" s="1637" t="str">
        <f>'Podmiot Gminny 2018'!D143</f>
        <v>Odpady wielkogabarytowe</v>
      </c>
      <c r="E220" s="1637">
        <f>'Podmiot Gminny 2018'!F143</f>
        <v>0</v>
      </c>
      <c r="F220" s="1638">
        <f>'Podmiot Gminny 2018'!G143+'Podmiot Gminny 2018 (2)'!G141</f>
        <v>30</v>
      </c>
      <c r="G220" s="1638"/>
      <c r="H220" s="1638">
        <f>'Podmiot Gminny 2018'!K143+'Podmiot Gminny 2018 (2)'!K141</f>
        <v>9</v>
      </c>
      <c r="I220" s="1638"/>
      <c r="J220" s="1638"/>
      <c r="K220" s="258" t="str">
        <f>'Podmiot Gminny 2018'!M143</f>
        <v>przekazanie mebli osobom fizycznym</v>
      </c>
    </row>
    <row r="221" spans="2:14" x14ac:dyDescent="0.25">
      <c r="B221" s="1595" t="str">
        <f>'Podmiot Gminny 2018'!C144</f>
        <v>17 01 01</v>
      </c>
      <c r="C221" s="1596"/>
      <c r="D221" s="1940" t="str">
        <f>'Podmiot Gminny 2018'!D144</f>
        <v xml:space="preserve"> Odpady betonu oraz gruz betonowy z rozbiórek i remontów</v>
      </c>
      <c r="E221" s="1940">
        <f>'Podmiot Gminny 2018'!F144</f>
        <v>0</v>
      </c>
      <c r="F221" s="1910">
        <f>'Podmiot Gminny 2018'!G144+'Podmiot Gminny 2018 (2)'!G142</f>
        <v>40</v>
      </c>
      <c r="G221" s="1910"/>
      <c r="H221" s="1910">
        <f>'Podmiot Gminny 2018'!K144+'Podmiot Gminny 2018 (2)'!K142</f>
        <v>30</v>
      </c>
      <c r="I221" s="1910"/>
      <c r="J221" s="1910"/>
      <c r="K221" s="258"/>
    </row>
    <row r="222" spans="2:14" x14ac:dyDescent="0.25">
      <c r="B222" s="1595" t="str">
        <f>'Podmiot Gminny 2018'!C145</f>
        <v>17 01 02</v>
      </c>
      <c r="C222" s="1596"/>
      <c r="D222" s="1940" t="str">
        <f>'Podmiot Gminny 2018'!D145</f>
        <v xml:space="preserve"> Gruz ceglany</v>
      </c>
      <c r="E222" s="1940">
        <f>'Podmiot Gminny 2018'!F145</f>
        <v>0</v>
      </c>
      <c r="F222" s="1910">
        <f>'Podmiot Gminny 2018'!G145+'Podmiot Gminny 2018 (2)'!G143</f>
        <v>10</v>
      </c>
      <c r="G222" s="1910"/>
      <c r="H222" s="1910">
        <f>'Podmiot Gminny 2018'!K145+'Podmiot Gminny 2018 (2)'!K143</f>
        <v>20</v>
      </c>
      <c r="I222" s="1910"/>
      <c r="J222" s="1910"/>
      <c r="K222" s="258"/>
    </row>
    <row r="223" spans="2:14" x14ac:dyDescent="0.25">
      <c r="B223" s="1595" t="str">
        <f>'Podmiot Gminny 2018'!C146</f>
        <v>17 01 03</v>
      </c>
      <c r="C223" s="1596"/>
      <c r="D223" s="1940" t="str">
        <f>'Podmiot Gminny 2018'!D146</f>
        <v xml:space="preserve"> Odpady innych materiałów ceramicznych i elementów wyposażenia</v>
      </c>
      <c r="E223" s="1940">
        <f>'Podmiot Gminny 2018'!F146</f>
        <v>0</v>
      </c>
      <c r="F223" s="1910">
        <f>'Podmiot Gminny 2018'!G146+'Podmiot Gminny 2018 (2)'!G144</f>
        <v>40</v>
      </c>
      <c r="G223" s="1910"/>
      <c r="H223" s="1910">
        <f>'Podmiot Gminny 2018'!K146+'Podmiot Gminny 2018 (2)'!K144</f>
        <v>10</v>
      </c>
      <c r="I223" s="1910"/>
      <c r="J223" s="1910"/>
      <c r="L223" s="5" t="s">
        <v>980</v>
      </c>
    </row>
    <row r="224" spans="2:14" x14ac:dyDescent="0.25">
      <c r="B224" s="1595" t="str">
        <f>'Podmiot Wolnorynkowy 2018 '!C118</f>
        <v>17 01 03</v>
      </c>
      <c r="C224" s="1596"/>
      <c r="D224" s="1940" t="str">
        <f>'Podmiot Wolnorynkowy 2018 '!D118:F118</f>
        <v xml:space="preserve"> Odpady innych materiałów ceramicznych i elementów wyposażenia</v>
      </c>
      <c r="E224" s="1940"/>
      <c r="F224" s="1910">
        <f>'Podmiot Wolnorynkowy 2018 '!G118</f>
        <v>20</v>
      </c>
      <c r="G224" s="1910"/>
      <c r="H224" s="1910">
        <f>'Podmiot Wolnorynkowy 2018 '!K118</f>
        <v>5</v>
      </c>
      <c r="I224" s="1910"/>
      <c r="J224" s="1910"/>
    </row>
    <row r="225" spans="2:15" x14ac:dyDescent="0.25">
      <c r="B225" s="1595" t="str">
        <f>'Podmiot Wolnorynkowy 2018 '!C119</f>
        <v>17 01 07</v>
      </c>
      <c r="C225" s="1596"/>
      <c r="D225" s="1940" t="str">
        <f>'Podmiot Wolnorynkowy 2018 '!D119:F119</f>
        <v xml:space="preserve"> Zmieszane odpady z betonu, gruzu ceglanego, odpadowych materiałów ceramicznych i elementów wyposażenia inne niż wymienione w 17 01 06</v>
      </c>
      <c r="E225" s="1940"/>
      <c r="F225" s="1910">
        <f>'Podmiot Wolnorynkowy 2018 '!G119</f>
        <v>5</v>
      </c>
      <c r="G225" s="1910"/>
      <c r="H225" s="1910">
        <f>'Podmiot Wolnorynkowy 2018 '!K119</f>
        <v>0.5</v>
      </c>
      <c r="I225" s="1910"/>
      <c r="J225" s="1910"/>
      <c r="K225" s="258"/>
    </row>
    <row r="226" spans="2:15" x14ac:dyDescent="0.25">
      <c r="B226" s="1567" t="str">
        <f>PSZOK!B88</f>
        <v>15 01 03</v>
      </c>
      <c r="C226" s="1568">
        <f>PSZOK!C88</f>
        <v>0</v>
      </c>
      <c r="D226" s="1763" t="str">
        <f>PSZOK!E88</f>
        <v>Opakowania z drewna</v>
      </c>
      <c r="E226" s="1763"/>
      <c r="F226" s="1636">
        <f>PSZOK!K88</f>
        <v>0.2</v>
      </c>
      <c r="G226" s="1636">
        <f>PSZOK!L88</f>
        <v>0</v>
      </c>
      <c r="H226" s="1636">
        <f>PSZOK!Q88</f>
        <v>0.2</v>
      </c>
      <c r="I226" s="1636">
        <f>PSZOK!N88</f>
        <v>0</v>
      </c>
      <c r="J226" s="1636">
        <f>PSZOK!O88</f>
        <v>0</v>
      </c>
      <c r="K226" s="258"/>
      <c r="M226" s="258"/>
      <c r="N226" s="258"/>
      <c r="O226" s="258"/>
    </row>
    <row r="227" spans="2:15" x14ac:dyDescent="0.25">
      <c r="B227" s="1567" t="str">
        <f>PSZOK!B89</f>
        <v>20 02 01</v>
      </c>
      <c r="C227" s="1568">
        <f>PSZOK!C89</f>
        <v>0</v>
      </c>
      <c r="D227" s="1763" t="str">
        <f>PSZOK!E89</f>
        <v>Odpady ulegające biodegradacji</v>
      </c>
      <c r="E227" s="1763"/>
      <c r="F227" s="1636">
        <f>PSZOK!K89</f>
        <v>20</v>
      </c>
      <c r="G227" s="1636">
        <f>PSZOK!L89</f>
        <v>0</v>
      </c>
      <c r="H227" s="1636">
        <f>PSZOK!Q89</f>
        <v>20</v>
      </c>
      <c r="I227" s="1636">
        <f>PSZOK!N89</f>
        <v>0</v>
      </c>
      <c r="J227" s="1636">
        <f>PSZOK!O89</f>
        <v>0</v>
      </c>
      <c r="K227" s="258"/>
      <c r="M227" s="258"/>
      <c r="N227" s="258"/>
      <c r="O227" s="258"/>
    </row>
    <row r="228" spans="2:15" x14ac:dyDescent="0.25">
      <c r="B228" s="1595" t="str">
        <f>PSZOK!B90</f>
        <v>20 01 34</v>
      </c>
      <c r="C228" s="1596">
        <f>PSZOK!C90</f>
        <v>0</v>
      </c>
      <c r="D228" s="1637" t="str">
        <f>PSZOK!E90</f>
        <v>Baterie i akumulatory inne niż wymienione w 20 01 33</v>
      </c>
      <c r="E228" s="1637"/>
      <c r="F228" s="1638">
        <f>PSZOK!K90</f>
        <v>2.5000000000000001E-2</v>
      </c>
      <c r="G228" s="1638">
        <f>PSZOK!L90</f>
        <v>0</v>
      </c>
      <c r="H228" s="1638">
        <f>PSZOK!Q90</f>
        <v>2.5000000000000001E-2</v>
      </c>
      <c r="I228" s="1638">
        <f>PSZOK!N90</f>
        <v>0</v>
      </c>
      <c r="J228" s="1638">
        <f>PSZOK!O90</f>
        <v>0</v>
      </c>
      <c r="K228" s="258"/>
      <c r="M228" s="258"/>
      <c r="N228" s="258"/>
      <c r="O228" s="258"/>
    </row>
    <row r="229" spans="2:15" x14ac:dyDescent="0.25">
      <c r="B229" s="1911" t="str">
        <f>PSZOK!B91</f>
        <v>20 01 36</v>
      </c>
      <c r="C229" s="1912">
        <f>PSZOK!C91</f>
        <v>0</v>
      </c>
      <c r="D229" s="1637" t="str">
        <f>PSZOK!E91</f>
        <v>Zużyte urządzenia elektryczne i elektroniczne inne niż wymienione w 20 01 21, 20 01 23 i 20 01 35</v>
      </c>
      <c r="E229" s="1637"/>
      <c r="F229" s="1638">
        <f>PSZOK!K91</f>
        <v>3.4</v>
      </c>
      <c r="G229" s="1638">
        <f>PSZOK!L91</f>
        <v>0</v>
      </c>
      <c r="H229" s="1638">
        <f>PSZOK!Q91</f>
        <v>3.4</v>
      </c>
      <c r="I229" s="1638">
        <f>PSZOK!N91</f>
        <v>0</v>
      </c>
      <c r="J229" s="1638">
        <f>PSZOK!O91</f>
        <v>0</v>
      </c>
      <c r="K229" s="258"/>
      <c r="M229" s="258"/>
      <c r="N229" s="258"/>
      <c r="O229" s="258"/>
    </row>
    <row r="230" spans="2:15" x14ac:dyDescent="0.25">
      <c r="B230" s="1911" t="str">
        <f>PSZOK!B92</f>
        <v>20 03 07</v>
      </c>
      <c r="C230" s="1912">
        <f>PSZOK!C92</f>
        <v>0</v>
      </c>
      <c r="D230" s="1637" t="str">
        <f>PSZOK!E92</f>
        <v>Odpady wielkogabarytowe</v>
      </c>
      <c r="E230" s="1637"/>
      <c r="F230" s="1638">
        <f>PSZOK!K92</f>
        <v>7</v>
      </c>
      <c r="G230" s="1638">
        <f>PSZOK!L92</f>
        <v>0</v>
      </c>
      <c r="H230" s="1638">
        <f>PSZOK!Q92</f>
        <v>7</v>
      </c>
      <c r="I230" s="1638">
        <f>PSZOK!N92</f>
        <v>0</v>
      </c>
      <c r="J230" s="1638">
        <f>PSZOK!O92</f>
        <v>0</v>
      </c>
      <c r="M230" s="258"/>
      <c r="N230" s="258"/>
      <c r="O230" s="258"/>
    </row>
    <row r="231" spans="2:15" x14ac:dyDescent="0.25">
      <c r="B231" s="1595" t="str">
        <f>PSZOK!B93</f>
        <v>17 01 07</v>
      </c>
      <c r="C231" s="1596">
        <f>PSZOK!C93</f>
        <v>0</v>
      </c>
      <c r="D231" s="1940" t="str">
        <f>PSZOK!E93</f>
        <v xml:space="preserve"> Zmieszane odpady z betonu, gruzu ceglanego, odpadowych materiałów ceramicznych i elementów wyposażenia inne niż wymienione w 17 01 06</v>
      </c>
      <c r="E231" s="1940"/>
      <c r="F231" s="1910">
        <f>PSZOK!K93</f>
        <v>20</v>
      </c>
      <c r="G231" s="1910">
        <f>PSZOK!L93</f>
        <v>0</v>
      </c>
      <c r="H231" s="1910">
        <f>PSZOK!Q93</f>
        <v>20</v>
      </c>
      <c r="I231" s="1910">
        <f>PSZOK!N93</f>
        <v>0</v>
      </c>
      <c r="J231" s="1910">
        <f>PSZOK!O93</f>
        <v>0</v>
      </c>
    </row>
    <row r="232" spans="2:15" x14ac:dyDescent="0.25">
      <c r="B232" s="1911" t="s">
        <v>7</v>
      </c>
      <c r="C232" s="1912"/>
      <c r="D232" s="1637"/>
      <c r="E232" s="1637"/>
      <c r="F232" s="1638">
        <f>SUM(F218:G231)</f>
        <v>655.625</v>
      </c>
      <c r="G232" s="1638"/>
      <c r="H232" s="1638">
        <f>SUM(H218:J231)</f>
        <v>460.12499999999994</v>
      </c>
      <c r="I232" s="1638"/>
      <c r="J232" s="1638"/>
      <c r="L232" s="275">
        <f>(H232+I214)/I52</f>
        <v>0.21591532455974985</v>
      </c>
      <c r="M232" s="19">
        <f>'Podmiot Gminny 2018'!G147+'Podmiot Gminny 2018 (2)'!G145+'Podmiot Wolnorynkowy 2018 '!G121+PSZOK!K94</f>
        <v>655.625</v>
      </c>
      <c r="N232" s="19">
        <f>'Podmiot Gminny 2018'!K147+'Podmiot Gminny 2018 (2)'!K145+'Podmiot Wolnorynkowy 2018 '!K121+PSZOK!Q94</f>
        <v>460.125</v>
      </c>
    </row>
    <row r="233" spans="2:15" ht="15.75" thickBot="1" x14ac:dyDescent="0.3">
      <c r="B233" s="1933" t="s">
        <v>628</v>
      </c>
      <c r="C233" s="1934"/>
      <c r="D233" s="1934"/>
      <c r="E233" s="1934"/>
      <c r="F233" s="1934"/>
      <c r="G233" s="1934"/>
      <c r="H233" s="1934"/>
      <c r="I233" s="1934"/>
      <c r="J233" s="1935"/>
    </row>
    <row r="234" spans="2:15" x14ac:dyDescent="0.25">
      <c r="B234" s="1627" t="s">
        <v>629</v>
      </c>
      <c r="C234" s="1628"/>
      <c r="D234" s="1628"/>
      <c r="E234" s="1628"/>
      <c r="F234" s="1628"/>
      <c r="G234" s="1628"/>
      <c r="H234" s="1629"/>
      <c r="I234" s="1936">
        <f>'Kalkulator powiązany ark Gmina'!D68/1000</f>
        <v>0.33200000000000002</v>
      </c>
      <c r="J234" s="1937"/>
    </row>
    <row r="235" spans="2:15" ht="15.75" thickBot="1" x14ac:dyDescent="0.3">
      <c r="B235" s="1624" t="s">
        <v>699</v>
      </c>
      <c r="C235" s="1625"/>
      <c r="D235" s="1625"/>
      <c r="E235" s="1625"/>
      <c r="F235" s="1625"/>
      <c r="G235" s="1625"/>
      <c r="H235" s="1626"/>
      <c r="I235" s="1938"/>
      <c r="J235" s="1939"/>
    </row>
    <row r="236" spans="2:15" x14ac:dyDescent="0.25">
      <c r="B236" s="1627" t="s">
        <v>630</v>
      </c>
      <c r="C236" s="1628"/>
      <c r="D236" s="1628"/>
      <c r="E236" s="1628"/>
      <c r="F236" s="1628"/>
      <c r="G236" s="1628"/>
      <c r="H236" s="1629"/>
      <c r="I236" s="1928">
        <f>I214</f>
        <v>556.94500000000005</v>
      </c>
      <c r="J236" s="1929"/>
    </row>
    <row r="237" spans="2:15" ht="15.75" thickBot="1" x14ac:dyDescent="0.3">
      <c r="B237" s="1624" t="s">
        <v>700</v>
      </c>
      <c r="C237" s="1625"/>
      <c r="D237" s="1625"/>
      <c r="E237" s="1625"/>
      <c r="F237" s="1625"/>
      <c r="G237" s="1625"/>
      <c r="H237" s="1626"/>
      <c r="I237" s="1930"/>
      <c r="J237" s="1931"/>
    </row>
    <row r="238" spans="2:15" ht="18" customHeight="1" x14ac:dyDescent="0.25">
      <c r="B238" s="1627" t="s">
        <v>631</v>
      </c>
      <c r="C238" s="1628"/>
      <c r="D238" s="1628"/>
      <c r="E238" s="1628"/>
      <c r="F238" s="1628"/>
      <c r="G238" s="1628"/>
      <c r="H238" s="1629"/>
      <c r="I238" s="1928">
        <f>I53+H130+G152</f>
        <v>4640.7290000000003</v>
      </c>
      <c r="J238" s="1929"/>
    </row>
    <row r="239" spans="2:15" ht="41.25" customHeight="1" thickBot="1" x14ac:dyDescent="0.3">
      <c r="B239" s="1624" t="s">
        <v>963</v>
      </c>
      <c r="C239" s="1625"/>
      <c r="D239" s="1625"/>
      <c r="E239" s="1625"/>
      <c r="F239" s="1625"/>
      <c r="G239" s="1625"/>
      <c r="H239" s="1626"/>
      <c r="I239" s="1930"/>
      <c r="J239" s="1931"/>
      <c r="L239" s="19" t="s">
        <v>521</v>
      </c>
    </row>
    <row r="240" spans="2:15" x14ac:dyDescent="0.25">
      <c r="B240" s="1627" t="s">
        <v>632</v>
      </c>
      <c r="C240" s="1628"/>
      <c r="D240" s="1628"/>
      <c r="E240" s="1628"/>
      <c r="F240" s="1628"/>
      <c r="G240" s="1628"/>
      <c r="H240" s="1629"/>
      <c r="I240" s="1932">
        <f>'Kalkulator powiązany ark Gmina'!D61</f>
        <v>0.36399999999999999</v>
      </c>
      <c r="J240" s="1929"/>
    </row>
    <row r="241" spans="2:12" ht="15.75" thickBot="1" x14ac:dyDescent="0.3">
      <c r="B241" s="1624" t="s">
        <v>701</v>
      </c>
      <c r="C241" s="1625"/>
      <c r="D241" s="1625"/>
      <c r="E241" s="1625"/>
      <c r="F241" s="1625"/>
      <c r="G241" s="1625"/>
      <c r="H241" s="1626"/>
      <c r="I241" s="1930"/>
      <c r="J241" s="1931"/>
      <c r="L241" s="19" t="s">
        <v>838</v>
      </c>
    </row>
    <row r="242" spans="2:12" x14ac:dyDescent="0.25">
      <c r="B242" s="1627" t="s">
        <v>702</v>
      </c>
      <c r="C242" s="1628"/>
      <c r="D242" s="1628"/>
      <c r="E242" s="1628"/>
      <c r="F242" s="1628"/>
      <c r="G242" s="1628"/>
      <c r="H242" s="1629"/>
      <c r="I242" s="1921">
        <f>I236/(L19*I234*I240)</f>
        <v>0.36146200834365261</v>
      </c>
      <c r="J242" s="1922"/>
    </row>
    <row r="243" spans="2:12" ht="15.75" thickBot="1" x14ac:dyDescent="0.3">
      <c r="B243" s="1624" t="s">
        <v>633</v>
      </c>
      <c r="C243" s="1625"/>
      <c r="D243" s="1625"/>
      <c r="E243" s="1625"/>
      <c r="F243" s="1625"/>
      <c r="G243" s="1625"/>
      <c r="H243" s="1626"/>
      <c r="I243" s="1923"/>
      <c r="J243" s="1924"/>
    </row>
    <row r="244" spans="2:12" x14ac:dyDescent="0.25">
      <c r="B244" s="1925" t="s">
        <v>979</v>
      </c>
      <c r="C244" s="1926"/>
      <c r="D244" s="1926"/>
      <c r="E244" s="1926"/>
      <c r="F244" s="1926"/>
      <c r="G244" s="1926"/>
      <c r="H244" s="1926"/>
      <c r="I244" s="1926"/>
      <c r="J244" s="1927"/>
    </row>
    <row r="245" spans="2:12" ht="15.75" thickBot="1" x14ac:dyDescent="0.3">
      <c r="B245" s="1608" t="s">
        <v>634</v>
      </c>
      <c r="C245" s="1609"/>
      <c r="D245" s="1609"/>
      <c r="E245" s="1609"/>
      <c r="F245" s="1609"/>
      <c r="G245" s="1609"/>
      <c r="H245" s="1609"/>
      <c r="I245" s="1609"/>
      <c r="J245" s="1610"/>
    </row>
    <row r="246" spans="2:12" ht="41.25" customHeight="1" x14ac:dyDescent="0.25">
      <c r="B246" s="1611"/>
      <c r="C246" s="1613"/>
      <c r="D246" s="1611"/>
      <c r="E246" s="1613"/>
      <c r="F246" s="1941" t="s">
        <v>696</v>
      </c>
      <c r="G246" s="1942"/>
      <c r="H246" s="1718" t="s">
        <v>635</v>
      </c>
      <c r="I246" s="1888"/>
      <c r="J246" s="1719"/>
    </row>
    <row r="247" spans="2:12" ht="15.75" thickBot="1" x14ac:dyDescent="0.3">
      <c r="B247" s="1632" t="s">
        <v>669</v>
      </c>
      <c r="C247" s="1633"/>
      <c r="D247" s="1720" t="s">
        <v>670</v>
      </c>
      <c r="E247" s="1721"/>
      <c r="F247" s="1943"/>
      <c r="G247" s="1944"/>
      <c r="H247" s="1720" t="s">
        <v>703</v>
      </c>
      <c r="I247" s="1889"/>
      <c r="J247" s="1721"/>
    </row>
    <row r="248" spans="2:12" ht="15.75" thickBot="1" x14ac:dyDescent="0.3">
      <c r="B248" s="1630" t="str">
        <f>'Podmiot Gminny 2018'!C163</f>
        <v>17 01 01</v>
      </c>
      <c r="C248" s="1631"/>
      <c r="D248" s="1630" t="str">
        <f>'Podmiot Gminny 2018'!E163</f>
        <v xml:space="preserve"> Odpady betonu oraz gruz betonowy z rozbiórek i remontów</v>
      </c>
      <c r="E248" s="1631"/>
      <c r="F248" s="1643">
        <f>'Podmiot Gminny 2018'!H163+'Podmiot Gminny 2018 (2)'!H161</f>
        <v>40</v>
      </c>
      <c r="G248" s="1644"/>
      <c r="H248" s="1643">
        <f>'Podmiot Gminny 2018'!K163+'Podmiot Gminny 2018 (2)'!K161</f>
        <v>30</v>
      </c>
      <c r="I248" s="1645"/>
      <c r="J248" s="1644"/>
    </row>
    <row r="249" spans="2:12" ht="15.75" thickBot="1" x14ac:dyDescent="0.3">
      <c r="B249" s="1630" t="str">
        <f>'Podmiot Gminny 2018'!C164</f>
        <v>17 01 02</v>
      </c>
      <c r="C249" s="1631"/>
      <c r="D249" s="1630" t="str">
        <f>'Podmiot Gminny 2018'!E164</f>
        <v xml:space="preserve"> Gruz ceglany</v>
      </c>
      <c r="E249" s="1631"/>
      <c r="F249" s="1643">
        <f>'Podmiot Gminny 2018'!H164+'Podmiot Gminny 2018 (2)'!H162</f>
        <v>10</v>
      </c>
      <c r="G249" s="1644"/>
      <c r="H249" s="1643">
        <f>'Podmiot Gminny 2018'!K164+'Podmiot Gminny 2018 (2)'!K162</f>
        <v>10</v>
      </c>
      <c r="I249" s="1645"/>
      <c r="J249" s="1644"/>
    </row>
    <row r="250" spans="2:12" ht="15.75" thickBot="1" x14ac:dyDescent="0.3">
      <c r="B250" s="1630" t="str">
        <f>'Podmiot Gminny 2018'!C165</f>
        <v>17 01 03</v>
      </c>
      <c r="C250" s="1631"/>
      <c r="D250" s="1630" t="str">
        <f>'Podmiot Gminny 2018'!E165</f>
        <v xml:space="preserve"> Odpady innych materiałów ceramicznych i elementów wyposażenia</v>
      </c>
      <c r="E250" s="1631"/>
      <c r="F250" s="1643">
        <f>'Podmiot Gminny 2018'!H165+'Podmiot Gminny 2018 (2)'!H163</f>
        <v>40</v>
      </c>
      <c r="G250" s="1644"/>
      <c r="H250" s="1643">
        <f>'Podmiot Gminny 2018'!K165+'Podmiot Gminny 2018 (2)'!K163</f>
        <v>20</v>
      </c>
      <c r="I250" s="1645"/>
      <c r="J250" s="1644"/>
    </row>
    <row r="251" spans="2:12" ht="15.75" thickBot="1" x14ac:dyDescent="0.3">
      <c r="B251" s="1630" t="str">
        <f>'Podmiot Gminny 2018'!C166</f>
        <v>17 01 07</v>
      </c>
      <c r="C251" s="1631"/>
      <c r="D251" s="1630" t="str">
        <f>'Podmiot Gminny 2018'!E166</f>
        <v xml:space="preserve"> Zmieszane odpady z betonu, gruzu ceglanego, odpadowych materiałów ceramicznych i elementów wyposażenia inne niż wymienione w 17 01 06</v>
      </c>
      <c r="E251" s="1631"/>
      <c r="F251" s="1643">
        <f>'Podmiot Gminny 2018'!H166+'Podmiot Gminny 2018 (2)'!H164</f>
        <v>0</v>
      </c>
      <c r="G251" s="1644"/>
      <c r="H251" s="1643">
        <f>'Podmiot Gminny 2018'!K166+'Podmiot Gminny 2018 (2)'!K164</f>
        <v>0</v>
      </c>
      <c r="I251" s="1645"/>
      <c r="J251" s="1644"/>
    </row>
    <row r="252" spans="2:12" ht="15.75" thickBot="1" x14ac:dyDescent="0.3">
      <c r="B252" s="1630" t="str">
        <f>'Podmiot Wolnorynkowy 2018 '!C137</f>
        <v>17 01 03</v>
      </c>
      <c r="C252" s="1631"/>
      <c r="D252" s="1630" t="str">
        <f>'Podmiot Wolnorynkowy 2018 '!E137</f>
        <v xml:space="preserve"> Odpady innych materiałów ceramicznych i elementów wyposażenia</v>
      </c>
      <c r="E252" s="1631"/>
      <c r="F252" s="1643">
        <f>'Podmiot Wolnorynkowy 2018 '!H137</f>
        <v>20</v>
      </c>
      <c r="G252" s="1644"/>
      <c r="H252" s="1643">
        <f>'Podmiot Wolnorynkowy 2018 '!K137</f>
        <v>10</v>
      </c>
      <c r="I252" s="1645"/>
      <c r="J252" s="1644"/>
    </row>
    <row r="253" spans="2:12" ht="15.75" thickBot="1" x14ac:dyDescent="0.3">
      <c r="B253" s="1630" t="str">
        <f>'Podmiot Wolnorynkowy 2018 '!C138</f>
        <v>17 01 07</v>
      </c>
      <c r="C253" s="1631"/>
      <c r="D253" s="1630" t="str">
        <f>'Podmiot Wolnorynkowy 2018 '!E138</f>
        <v xml:space="preserve"> Zmieszane odpady z betonu, gruzu ceglanego, odpadowych materiałów ceramicznych i elementów wyposażenia inne niż wymienione w 17 01 06</v>
      </c>
      <c r="E253" s="1631"/>
      <c r="F253" s="1643">
        <f>'Podmiot Wolnorynkowy 2018 '!H138</f>
        <v>5</v>
      </c>
      <c r="G253" s="1644"/>
      <c r="H253" s="1643">
        <f>'Podmiot Wolnorynkowy 2018 '!K138</f>
        <v>1</v>
      </c>
      <c r="I253" s="1645"/>
      <c r="J253" s="1644"/>
    </row>
    <row r="254" spans="2:12" ht="15.75" thickBot="1" x14ac:dyDescent="0.3">
      <c r="B254" s="1630" t="str">
        <f>PSZOK!B100</f>
        <v>17 01 07</v>
      </c>
      <c r="C254" s="1631"/>
      <c r="D254" s="1630" t="str">
        <f>PSZOK!D100</f>
        <v xml:space="preserve"> Zmieszane odpady z betonu, gruzu ceglanego, odpadowych materiałów ceramicznych i elementów wyposażenia inne niż wymienione w 17 01 06</v>
      </c>
      <c r="E254" s="1631"/>
      <c r="F254" s="1643">
        <f>PSZOK!L100</f>
        <v>20</v>
      </c>
      <c r="G254" s="1644"/>
      <c r="H254" s="1643">
        <f>PSZOK!R100</f>
        <v>20</v>
      </c>
      <c r="I254" s="1645"/>
      <c r="J254" s="1644"/>
    </row>
    <row r="255" spans="2:12" ht="15.75" thickBot="1" x14ac:dyDescent="0.3">
      <c r="B255" s="1640"/>
      <c r="C255" s="1642"/>
      <c r="D255" s="1640"/>
      <c r="E255" s="1642"/>
      <c r="F255" s="1640"/>
      <c r="G255" s="1642"/>
      <c r="H255" s="1640"/>
      <c r="I255" s="1641"/>
      <c r="J255" s="1642"/>
    </row>
    <row r="256" spans="2:12" ht="15.75" thickBot="1" x14ac:dyDescent="0.3">
      <c r="B256" s="1670" t="s">
        <v>7</v>
      </c>
      <c r="C256" s="1671"/>
      <c r="D256" s="1671"/>
      <c r="E256" s="1672"/>
      <c r="F256" s="1788">
        <f>SUM(F248:G255)</f>
        <v>135</v>
      </c>
      <c r="G256" s="1789"/>
      <c r="H256" s="1788">
        <f>SUM(H248:J255)</f>
        <v>91</v>
      </c>
      <c r="I256" s="1790"/>
      <c r="J256" s="1789"/>
    </row>
    <row r="257" spans="2:13" x14ac:dyDescent="0.25">
      <c r="B257" s="1605" t="s">
        <v>398</v>
      </c>
      <c r="C257" s="1606"/>
      <c r="D257" s="1606"/>
      <c r="E257" s="1606"/>
      <c r="F257" s="1606"/>
      <c r="G257" s="1606"/>
      <c r="H257" s="1606"/>
      <c r="I257" s="1606"/>
      <c r="J257" s="1607"/>
    </row>
    <row r="258" spans="2:13" ht="15.75" thickBot="1" x14ac:dyDescent="0.3">
      <c r="B258" s="1608" t="s">
        <v>636</v>
      </c>
      <c r="C258" s="1609"/>
      <c r="D258" s="1609"/>
      <c r="E258" s="1609"/>
      <c r="F258" s="1609"/>
      <c r="G258" s="1609"/>
      <c r="H258" s="1609"/>
      <c r="I258" s="1609"/>
      <c r="J258" s="1610"/>
    </row>
    <row r="259" spans="2:13" ht="31.5" customHeight="1" x14ac:dyDescent="0.25">
      <c r="B259" s="1627" t="s">
        <v>637</v>
      </c>
      <c r="C259" s="1628"/>
      <c r="D259" s="1628"/>
      <c r="E259" s="1628"/>
      <c r="F259" s="1628"/>
      <c r="G259" s="1628"/>
      <c r="H259" s="1628"/>
      <c r="I259" s="1629"/>
      <c r="J259" s="1758">
        <f>H256</f>
        <v>91</v>
      </c>
    </row>
    <row r="260" spans="2:13" ht="15.75" thickBot="1" x14ac:dyDescent="0.3">
      <c r="B260" s="1624" t="s">
        <v>704</v>
      </c>
      <c r="C260" s="1625"/>
      <c r="D260" s="1625"/>
      <c r="E260" s="1625"/>
      <c r="F260" s="1625"/>
      <c r="G260" s="1625"/>
      <c r="H260" s="1625"/>
      <c r="I260" s="1626"/>
      <c r="J260" s="1775"/>
    </row>
    <row r="261" spans="2:13" x14ac:dyDescent="0.25">
      <c r="B261" s="1627" t="s">
        <v>638</v>
      </c>
      <c r="C261" s="1628"/>
      <c r="D261" s="1628"/>
      <c r="E261" s="1628"/>
      <c r="F261" s="1628"/>
      <c r="G261" s="1628"/>
      <c r="H261" s="1628"/>
      <c r="I261" s="1629"/>
      <c r="J261" s="1776">
        <f>J259/F256</f>
        <v>0.67407407407407405</v>
      </c>
    </row>
    <row r="262" spans="2:13" ht="39.75" customHeight="1" thickBot="1" x14ac:dyDescent="0.3">
      <c r="B262" s="1624" t="s">
        <v>839</v>
      </c>
      <c r="C262" s="1625"/>
      <c r="D262" s="1625"/>
      <c r="E262" s="1625"/>
      <c r="F262" s="1625"/>
      <c r="G262" s="1625"/>
      <c r="H262" s="1625"/>
      <c r="I262" s="1626"/>
      <c r="J262" s="1777"/>
    </row>
    <row r="263" spans="2:13" x14ac:dyDescent="0.25">
      <c r="B263" s="1605" t="s">
        <v>405</v>
      </c>
      <c r="C263" s="1606"/>
      <c r="D263" s="1606"/>
      <c r="E263" s="1606"/>
      <c r="F263" s="1606"/>
      <c r="G263" s="1606"/>
      <c r="H263" s="1606"/>
      <c r="I263" s="1606"/>
      <c r="J263" s="1607"/>
    </row>
    <row r="264" spans="2:13" ht="15.75" thickBot="1" x14ac:dyDescent="0.3">
      <c r="B264" s="1608" t="s">
        <v>406</v>
      </c>
      <c r="C264" s="1609"/>
      <c r="D264" s="1609"/>
      <c r="E264" s="1609"/>
      <c r="F264" s="1609"/>
      <c r="G264" s="1609"/>
      <c r="H264" s="1609"/>
      <c r="I264" s="1609"/>
      <c r="J264" s="1610"/>
    </row>
    <row r="265" spans="2:13" x14ac:dyDescent="0.25">
      <c r="B265" s="1627" t="s">
        <v>639</v>
      </c>
      <c r="C265" s="1628"/>
      <c r="D265" s="1628"/>
      <c r="E265" s="1628"/>
      <c r="F265" s="1628"/>
      <c r="G265" s="1628"/>
      <c r="H265" s="1628"/>
      <c r="I265" s="1629"/>
      <c r="J265" s="1758">
        <f>I33</f>
        <v>2500</v>
      </c>
      <c r="L265" s="19" t="s">
        <v>840</v>
      </c>
      <c r="M265" s="19"/>
    </row>
    <row r="266" spans="2:13" ht="15.75" thickBot="1" x14ac:dyDescent="0.3">
      <c r="B266" s="1624" t="s">
        <v>640</v>
      </c>
      <c r="C266" s="1625"/>
      <c r="D266" s="1625"/>
      <c r="E266" s="1625"/>
      <c r="F266" s="1625"/>
      <c r="G266" s="1625"/>
      <c r="H266" s="1625"/>
      <c r="I266" s="1626"/>
      <c r="J266" s="1775"/>
      <c r="L266" s="19"/>
      <c r="M266" s="19"/>
    </row>
    <row r="267" spans="2:13" x14ac:dyDescent="0.25">
      <c r="B267" s="1627" t="s">
        <v>641</v>
      </c>
      <c r="C267" s="1628"/>
      <c r="D267" s="1628"/>
      <c r="E267" s="1628"/>
      <c r="F267" s="1628"/>
      <c r="G267" s="1628"/>
      <c r="H267" s="1628"/>
      <c r="I267" s="1629"/>
      <c r="J267" s="1758">
        <f>I33+I45</f>
        <v>2700</v>
      </c>
      <c r="L267" s="19" t="s">
        <v>841</v>
      </c>
      <c r="M267" s="19"/>
    </row>
    <row r="268" spans="2:13" ht="15.75" thickBot="1" x14ac:dyDescent="0.3">
      <c r="B268" s="1624" t="s">
        <v>642</v>
      </c>
      <c r="C268" s="1625"/>
      <c r="D268" s="1625"/>
      <c r="E268" s="1625"/>
      <c r="F268" s="1625"/>
      <c r="G268" s="1625"/>
      <c r="H268" s="1625"/>
      <c r="I268" s="1626"/>
      <c r="J268" s="1775"/>
      <c r="L268" s="19"/>
      <c r="M268" s="19"/>
    </row>
    <row r="269" spans="2:13" x14ac:dyDescent="0.25">
      <c r="B269" s="1627" t="s">
        <v>643</v>
      </c>
      <c r="C269" s="1628"/>
      <c r="D269" s="1628"/>
      <c r="E269" s="1628"/>
      <c r="F269" s="1628"/>
      <c r="G269" s="1628"/>
      <c r="H269" s="1628"/>
      <c r="I269" s="1629"/>
      <c r="J269" s="1816">
        <f>'Podmiot Gminny 2018'!I22:L22+'Podmiot Wolnorynkowy 2018 '!I15:L15</f>
        <v>0</v>
      </c>
      <c r="L269" s="19"/>
      <c r="M269" s="19"/>
    </row>
    <row r="270" spans="2:13" ht="15.75" thickBot="1" x14ac:dyDescent="0.3">
      <c r="B270" s="1624" t="s">
        <v>705</v>
      </c>
      <c r="C270" s="1625"/>
      <c r="D270" s="1625"/>
      <c r="E270" s="1625"/>
      <c r="F270" s="1625"/>
      <c r="G270" s="1625"/>
      <c r="H270" s="1625"/>
      <c r="I270" s="1626"/>
      <c r="J270" s="1775"/>
      <c r="L270" s="19"/>
      <c r="M270" s="19"/>
    </row>
    <row r="271" spans="2:13" x14ac:dyDescent="0.25">
      <c r="B271" s="1627" t="s">
        <v>644</v>
      </c>
      <c r="C271" s="1628"/>
      <c r="D271" s="1628"/>
      <c r="E271" s="1628"/>
      <c r="F271" s="1628"/>
      <c r="G271" s="1628"/>
      <c r="H271" s="1628"/>
      <c r="I271" s="1629"/>
      <c r="J271" s="1646">
        <v>1330</v>
      </c>
      <c r="L271" s="19"/>
      <c r="M271" s="19"/>
    </row>
    <row r="272" spans="2:13" ht="15.75" thickBot="1" x14ac:dyDescent="0.3">
      <c r="B272" s="1624" t="s">
        <v>706</v>
      </c>
      <c r="C272" s="1625"/>
      <c r="D272" s="1625"/>
      <c r="E272" s="1625"/>
      <c r="F272" s="1625"/>
      <c r="G272" s="1625"/>
      <c r="H272" s="1625"/>
      <c r="I272" s="1626"/>
      <c r="J272" s="1647"/>
      <c r="L272" s="19"/>
      <c r="M272" s="19"/>
    </row>
    <row r="273" spans="2:13" x14ac:dyDescent="0.25">
      <c r="B273" s="1627" t="s">
        <v>707</v>
      </c>
      <c r="C273" s="1628"/>
      <c r="D273" s="1628"/>
      <c r="E273" s="1628"/>
      <c r="F273" s="1628"/>
      <c r="G273" s="1628"/>
      <c r="H273" s="1628"/>
      <c r="I273" s="1629"/>
      <c r="J273" s="1773">
        <f>E16*0.155*1</f>
        <v>2402.5</v>
      </c>
      <c r="L273" s="19" t="s">
        <v>842</v>
      </c>
      <c r="M273" s="19"/>
    </row>
    <row r="274" spans="2:13" ht="15.75" thickBot="1" x14ac:dyDescent="0.3">
      <c r="B274" s="1624" t="s">
        <v>708</v>
      </c>
      <c r="C274" s="1625"/>
      <c r="D274" s="1625"/>
      <c r="E274" s="1625"/>
      <c r="F274" s="1625"/>
      <c r="G274" s="1625"/>
      <c r="H274" s="1625"/>
      <c r="I274" s="1626"/>
      <c r="J274" s="1774"/>
      <c r="L274" s="306">
        <f>G16/E16</f>
        <v>0.967741935483871</v>
      </c>
      <c r="M274" s="306">
        <f>L16/E16</f>
        <v>0.82258064516129037</v>
      </c>
    </row>
    <row r="275" spans="2:13" ht="30" customHeight="1" x14ac:dyDescent="0.25">
      <c r="B275" s="1627" t="s">
        <v>645</v>
      </c>
      <c r="C275" s="1628"/>
      <c r="D275" s="1628"/>
      <c r="E275" s="1628"/>
      <c r="F275" s="1628"/>
      <c r="G275" s="1628"/>
      <c r="H275" s="1628"/>
      <c r="I275" s="1629"/>
      <c r="J275" s="1646">
        <f>E88*0.5+D174*0.59+E174*0.4+D179*0+D181*0.29+F180*0.15+D183*0+F184*0.15+F182*0.15</f>
        <v>191.0189</v>
      </c>
    </row>
    <row r="276" spans="2:13" ht="15.75" thickBot="1" x14ac:dyDescent="0.3">
      <c r="B276" s="1624" t="s">
        <v>709</v>
      </c>
      <c r="C276" s="1625"/>
      <c r="D276" s="1625"/>
      <c r="E276" s="1625"/>
      <c r="F276" s="1625"/>
      <c r="G276" s="1625"/>
      <c r="H276" s="1625"/>
      <c r="I276" s="1626"/>
      <c r="J276" s="1647"/>
    </row>
    <row r="277" spans="2:13" x14ac:dyDescent="0.25">
      <c r="B277" s="1627" t="s">
        <v>646</v>
      </c>
      <c r="C277" s="1628"/>
      <c r="D277" s="1628"/>
      <c r="E277" s="1628"/>
      <c r="F277" s="1628"/>
      <c r="G277" s="1628"/>
      <c r="H277" s="1628"/>
      <c r="I277" s="1629"/>
      <c r="J277" s="1820">
        <f>J275/(J273*M274)</f>
        <v>9.6657254901960782E-2</v>
      </c>
    </row>
    <row r="278" spans="2:13" ht="15.75" thickBot="1" x14ac:dyDescent="0.3">
      <c r="B278" s="1624" t="s">
        <v>710</v>
      </c>
      <c r="C278" s="1625"/>
      <c r="D278" s="1625"/>
      <c r="E278" s="1625"/>
      <c r="F278" s="1625"/>
      <c r="G278" s="1625"/>
      <c r="H278" s="1625"/>
      <c r="I278" s="1626"/>
      <c r="J278" s="1821"/>
    </row>
    <row r="279" spans="2:13" ht="15.75" thickBot="1" x14ac:dyDescent="0.3">
      <c r="B279" s="1817" t="s">
        <v>711</v>
      </c>
      <c r="C279" s="1818"/>
      <c r="D279" s="1818"/>
      <c r="E279" s="1818"/>
      <c r="F279" s="1818"/>
      <c r="G279" s="1818"/>
      <c r="H279" s="1818"/>
      <c r="I279" s="1818"/>
      <c r="J279" s="1819"/>
    </row>
    <row r="280" spans="2:13" ht="24.75" thickBot="1" x14ac:dyDescent="0.3">
      <c r="B280" s="259">
        <f>'Podmiot Wolnorynkowy 2018 '!F163</f>
        <v>200</v>
      </c>
      <c r="C280" s="260" t="s">
        <v>662</v>
      </c>
      <c r="D280" s="260">
        <f>L19</f>
        <v>12750</v>
      </c>
      <c r="E280" s="260" t="s">
        <v>663</v>
      </c>
      <c r="F280" s="260"/>
      <c r="G280" s="260"/>
      <c r="H280" s="260"/>
      <c r="I280" s="260"/>
      <c r="J280" s="261"/>
    </row>
    <row r="281" spans="2:13" ht="15.75" thickBot="1" x14ac:dyDescent="0.3">
      <c r="B281" s="1654" t="s">
        <v>647</v>
      </c>
      <c r="C281" s="1655"/>
      <c r="D281" s="1655"/>
      <c r="E281" s="1655"/>
      <c r="F281" s="1655"/>
      <c r="G281" s="1655"/>
      <c r="H281" s="1655"/>
      <c r="I281" s="1655"/>
      <c r="J281" s="1656"/>
    </row>
    <row r="282" spans="2:13" ht="15.75" thickBot="1" x14ac:dyDescent="0.3">
      <c r="B282" s="1648"/>
      <c r="C282" s="1649"/>
      <c r="D282" s="1649"/>
      <c r="E282" s="1649"/>
      <c r="F282" s="1649"/>
      <c r="G282" s="1649"/>
      <c r="H282" s="1649"/>
      <c r="I282" s="1649"/>
      <c r="J282" s="1650"/>
    </row>
    <row r="283" spans="2:13" ht="15.75" thickBot="1" x14ac:dyDescent="0.3">
      <c r="B283" s="1813" t="s">
        <v>648</v>
      </c>
      <c r="C283" s="1814"/>
      <c r="D283" s="1814"/>
      <c r="E283" s="1814"/>
      <c r="F283" s="1814"/>
      <c r="G283" s="1814"/>
      <c r="H283" s="1814"/>
      <c r="I283" s="1814"/>
      <c r="J283" s="1815"/>
    </row>
    <row r="284" spans="2:13" ht="15.75" thickBot="1" x14ac:dyDescent="0.3">
      <c r="B284" s="1648" t="s">
        <v>11</v>
      </c>
      <c r="C284" s="1649"/>
      <c r="D284" s="1649"/>
      <c r="E284" s="1649"/>
      <c r="F284" s="1650"/>
      <c r="G284" s="1648" t="s">
        <v>12</v>
      </c>
      <c r="H284" s="1649"/>
      <c r="I284" s="1649"/>
      <c r="J284" s="1650"/>
    </row>
    <row r="285" spans="2:13" ht="15.75" thickBot="1" x14ac:dyDescent="0.3">
      <c r="B285" s="1648" t="s">
        <v>233</v>
      </c>
      <c r="C285" s="1649"/>
      <c r="D285" s="1650"/>
      <c r="E285" s="1648" t="s">
        <v>234</v>
      </c>
      <c r="F285" s="1649"/>
      <c r="G285" s="1649"/>
      <c r="H285" s="1649"/>
      <c r="I285" s="1649"/>
      <c r="J285" s="1650"/>
    </row>
    <row r="286" spans="2:13" ht="75.75" customHeight="1" thickBot="1" x14ac:dyDescent="0.3">
      <c r="B286" s="1648" t="s">
        <v>13</v>
      </c>
      <c r="C286" s="1649"/>
      <c r="D286" s="1650"/>
      <c r="E286" s="1810" t="s">
        <v>858</v>
      </c>
      <c r="F286" s="1811"/>
      <c r="G286" s="1811"/>
      <c r="H286" s="1811"/>
      <c r="I286" s="1811"/>
      <c r="J286" s="1812"/>
    </row>
    <row r="288" spans="2:13" x14ac:dyDescent="0.25">
      <c r="B288" s="301" t="s">
        <v>753</v>
      </c>
    </row>
    <row r="289" spans="2:15" x14ac:dyDescent="0.25">
      <c r="B289" s="1639" t="s">
        <v>783</v>
      </c>
      <c r="C289" s="1639"/>
      <c r="D289" s="1639"/>
      <c r="E289" s="1639"/>
      <c r="F289" s="1639"/>
      <c r="G289" s="1639"/>
      <c r="H289" s="1639"/>
      <c r="I289" s="1639"/>
      <c r="J289" s="1639"/>
    </row>
    <row r="290" spans="2:15" x14ac:dyDescent="0.25">
      <c r="B290" s="1639" t="s">
        <v>784</v>
      </c>
      <c r="C290" s="1639"/>
      <c r="D290" s="1639"/>
      <c r="E290" s="1639"/>
      <c r="F290" s="1639"/>
      <c r="G290" s="1639"/>
      <c r="H290" s="1639"/>
      <c r="I290" s="1639"/>
      <c r="J290" s="1639"/>
    </row>
    <row r="291" spans="2:15" x14ac:dyDescent="0.25">
      <c r="B291" s="1639" t="s">
        <v>785</v>
      </c>
      <c r="C291" s="1639"/>
      <c r="D291" s="1639"/>
      <c r="E291" s="1639"/>
      <c r="F291" s="1639"/>
      <c r="G291" s="1639"/>
      <c r="H291" s="1639"/>
      <c r="I291" s="1639"/>
      <c r="J291" s="1639"/>
    </row>
    <row r="292" spans="2:15" x14ac:dyDescent="0.25">
      <c r="B292" s="1639" t="s">
        <v>754</v>
      </c>
      <c r="C292" s="1639"/>
      <c r="D292" s="1639"/>
      <c r="E292" s="1639"/>
      <c r="F292" s="1639"/>
      <c r="G292" s="1639"/>
      <c r="H292" s="1639"/>
      <c r="I292" s="1639"/>
      <c r="J292" s="1639"/>
    </row>
    <row r="293" spans="2:15" x14ac:dyDescent="0.25">
      <c r="B293" s="1639" t="s">
        <v>786</v>
      </c>
      <c r="C293" s="1639"/>
      <c r="D293" s="1639"/>
      <c r="E293" s="1639"/>
      <c r="F293" s="1639"/>
      <c r="G293" s="1639"/>
      <c r="H293" s="1639"/>
      <c r="I293" s="1639"/>
      <c r="J293" s="1639"/>
    </row>
    <row r="294" spans="2:15" x14ac:dyDescent="0.25">
      <c r="B294" s="1639" t="s">
        <v>787</v>
      </c>
      <c r="C294" s="1639"/>
      <c r="D294" s="1639"/>
      <c r="E294" s="1639"/>
      <c r="F294" s="1639"/>
      <c r="G294" s="1639"/>
      <c r="H294" s="1639"/>
      <c r="I294" s="1639"/>
      <c r="J294" s="1639"/>
    </row>
    <row r="295" spans="2:15" x14ac:dyDescent="0.25">
      <c r="B295" s="1639" t="s">
        <v>788</v>
      </c>
      <c r="C295" s="1639"/>
      <c r="D295" s="1639"/>
      <c r="E295" s="1639"/>
      <c r="F295" s="1639"/>
      <c r="G295" s="1639"/>
      <c r="H295" s="1639"/>
      <c r="I295" s="1639"/>
      <c r="J295" s="1639"/>
    </row>
    <row r="296" spans="2:15" x14ac:dyDescent="0.25">
      <c r="B296" s="1639" t="s">
        <v>755</v>
      </c>
      <c r="C296" s="1639"/>
      <c r="D296" s="1639"/>
      <c r="E296" s="1639"/>
      <c r="F296" s="1639"/>
      <c r="G296" s="1639"/>
      <c r="H296" s="1639"/>
      <c r="I296" s="1639"/>
      <c r="J296" s="1639"/>
    </row>
    <row r="297" spans="2:15" x14ac:dyDescent="0.25">
      <c r="B297" s="1639" t="s">
        <v>789</v>
      </c>
      <c r="C297" s="1639"/>
      <c r="D297" s="1639"/>
      <c r="E297" s="1639"/>
      <c r="F297" s="1639"/>
      <c r="G297" s="1639"/>
      <c r="H297" s="1639"/>
      <c r="I297" s="1639"/>
      <c r="J297" s="1639"/>
      <c r="K297" s="300"/>
    </row>
    <row r="298" spans="2:15" x14ac:dyDescent="0.25">
      <c r="B298" s="1639" t="s">
        <v>823</v>
      </c>
      <c r="C298" s="1639" t="s">
        <v>756</v>
      </c>
      <c r="D298" s="1639" t="s">
        <v>757</v>
      </c>
      <c r="E298" s="1639" t="s">
        <v>758</v>
      </c>
      <c r="F298" s="1639" t="s">
        <v>759</v>
      </c>
      <c r="G298" s="1639" t="s">
        <v>760</v>
      </c>
      <c r="H298" s="1639" t="s">
        <v>761</v>
      </c>
      <c r="I298" s="1639" t="s">
        <v>762</v>
      </c>
      <c r="J298" s="1639" t="s">
        <v>763</v>
      </c>
      <c r="M298" s="300"/>
      <c r="N298" s="300"/>
      <c r="O298" s="300"/>
    </row>
    <row r="299" spans="2:15" x14ac:dyDescent="0.25">
      <c r="B299" s="1639" t="s">
        <v>824</v>
      </c>
      <c r="C299" s="1639" t="s">
        <v>764</v>
      </c>
      <c r="D299" s="1639"/>
      <c r="E299" s="1639"/>
      <c r="F299" s="1639"/>
      <c r="G299" s="1639"/>
      <c r="H299" s="1639"/>
      <c r="I299" s="1639"/>
      <c r="J299" s="1639"/>
    </row>
    <row r="300" spans="2:15" ht="106.5" customHeight="1" x14ac:dyDescent="0.25">
      <c r="B300" s="1661" t="s">
        <v>974</v>
      </c>
      <c r="C300" s="1661"/>
      <c r="D300" s="1661"/>
      <c r="E300" s="1661"/>
      <c r="F300" s="1661"/>
      <c r="G300" s="1661"/>
      <c r="H300" s="1661"/>
      <c r="I300" s="1661"/>
      <c r="J300" s="1661"/>
    </row>
    <row r="301" spans="2:15" x14ac:dyDescent="0.25">
      <c r="B301" s="302" t="s">
        <v>790</v>
      </c>
      <c r="C301" s="303"/>
      <c r="D301" s="303"/>
      <c r="E301" s="303"/>
      <c r="F301" s="303"/>
      <c r="G301" s="303"/>
      <c r="H301" s="303"/>
      <c r="I301" s="303"/>
      <c r="J301" s="303"/>
    </row>
    <row r="302" spans="2:15" x14ac:dyDescent="0.25">
      <c r="B302" s="302" t="s">
        <v>765</v>
      </c>
      <c r="C302" s="303"/>
      <c r="D302" s="303"/>
      <c r="E302" s="303"/>
      <c r="F302" s="303"/>
      <c r="G302" s="303"/>
      <c r="H302" s="303"/>
      <c r="I302" s="303"/>
      <c r="J302" s="303"/>
    </row>
    <row r="303" spans="2:15" x14ac:dyDescent="0.25">
      <c r="B303" s="302" t="s">
        <v>766</v>
      </c>
      <c r="C303" s="303"/>
      <c r="D303" s="303"/>
      <c r="E303" s="303"/>
      <c r="F303" s="303"/>
      <c r="G303" s="303"/>
      <c r="H303" s="303"/>
      <c r="I303" s="303"/>
      <c r="J303" s="303"/>
    </row>
    <row r="304" spans="2:15" x14ac:dyDescent="0.25">
      <c r="B304" s="302" t="s">
        <v>791</v>
      </c>
      <c r="C304" s="303"/>
      <c r="D304" s="303"/>
      <c r="E304" s="303"/>
      <c r="F304" s="303"/>
      <c r="G304" s="303"/>
      <c r="H304" s="303"/>
      <c r="I304" s="303"/>
      <c r="J304" s="303"/>
    </row>
    <row r="305" spans="2:10" x14ac:dyDescent="0.25">
      <c r="B305" s="302" t="s">
        <v>792</v>
      </c>
      <c r="C305" s="303"/>
      <c r="D305" s="303"/>
      <c r="E305" s="303"/>
      <c r="F305" s="303" t="s">
        <v>974</v>
      </c>
      <c r="G305" s="303"/>
      <c r="H305" s="303"/>
      <c r="I305" s="303"/>
      <c r="J305" s="303"/>
    </row>
    <row r="306" spans="2:10" x14ac:dyDescent="0.25">
      <c r="B306" s="302" t="s">
        <v>767</v>
      </c>
      <c r="C306" s="303"/>
      <c r="D306" s="303"/>
      <c r="E306" s="303"/>
      <c r="F306" s="303"/>
      <c r="G306" s="303"/>
      <c r="H306" s="303"/>
      <c r="I306" s="303"/>
      <c r="J306" s="303"/>
    </row>
    <row r="307" spans="2:10" x14ac:dyDescent="0.25">
      <c r="B307" s="302" t="s">
        <v>793</v>
      </c>
      <c r="C307" s="303"/>
      <c r="D307" s="303"/>
      <c r="E307" s="303"/>
      <c r="F307" s="303"/>
      <c r="G307" s="303"/>
      <c r="H307" s="303"/>
      <c r="I307" s="303"/>
      <c r="J307" s="303"/>
    </row>
    <row r="308" spans="2:10" x14ac:dyDescent="0.25">
      <c r="B308" s="302" t="s">
        <v>794</v>
      </c>
      <c r="C308" s="303"/>
      <c r="D308" s="303"/>
      <c r="E308" s="303"/>
      <c r="F308" s="303"/>
      <c r="G308" s="303"/>
      <c r="H308" s="303"/>
      <c r="I308" s="303"/>
      <c r="J308" s="303"/>
    </row>
    <row r="309" spans="2:10" x14ac:dyDescent="0.25">
      <c r="B309" s="302" t="s">
        <v>768</v>
      </c>
      <c r="C309" s="303"/>
      <c r="D309" s="303"/>
      <c r="E309" s="303"/>
      <c r="F309" s="303"/>
      <c r="G309" s="303"/>
      <c r="H309" s="303"/>
      <c r="I309" s="303"/>
      <c r="J309" s="303"/>
    </row>
    <row r="310" spans="2:10" x14ac:dyDescent="0.25">
      <c r="B310" s="302" t="s">
        <v>795</v>
      </c>
      <c r="C310" s="303"/>
      <c r="D310" s="303"/>
      <c r="E310" s="303"/>
      <c r="F310" s="303"/>
      <c r="G310" s="303"/>
      <c r="H310" s="303"/>
      <c r="I310" s="303"/>
      <c r="J310" s="303"/>
    </row>
    <row r="311" spans="2:10" x14ac:dyDescent="0.25">
      <c r="B311" s="302" t="s">
        <v>769</v>
      </c>
      <c r="C311" s="303"/>
      <c r="D311" s="303"/>
      <c r="E311" s="303"/>
      <c r="F311" s="303"/>
      <c r="G311" s="303"/>
      <c r="H311" s="303"/>
      <c r="I311" s="303"/>
      <c r="J311" s="303"/>
    </row>
    <row r="312" spans="2:10" x14ac:dyDescent="0.25">
      <c r="B312" s="302" t="s">
        <v>796</v>
      </c>
      <c r="C312" s="303"/>
      <c r="D312" s="303"/>
      <c r="E312" s="303"/>
      <c r="F312" s="303"/>
      <c r="G312" s="303"/>
      <c r="H312" s="303"/>
      <c r="I312" s="303"/>
      <c r="J312" s="303"/>
    </row>
    <row r="313" spans="2:10" x14ac:dyDescent="0.25">
      <c r="B313" s="302" t="s">
        <v>797</v>
      </c>
      <c r="C313" s="303"/>
      <c r="D313" s="303"/>
      <c r="E313" s="303"/>
      <c r="F313" s="303"/>
      <c r="G313" s="303"/>
      <c r="H313" s="303"/>
      <c r="I313" s="303"/>
      <c r="J313" s="303"/>
    </row>
    <row r="314" spans="2:10" x14ac:dyDescent="0.25">
      <c r="B314" s="302" t="s">
        <v>770</v>
      </c>
      <c r="C314" s="303"/>
      <c r="D314" s="303"/>
      <c r="E314" s="303"/>
      <c r="F314" s="303"/>
      <c r="G314" s="303"/>
      <c r="H314" s="303"/>
      <c r="I314" s="303"/>
      <c r="J314" s="303"/>
    </row>
    <row r="315" spans="2:10" x14ac:dyDescent="0.25">
      <c r="B315" s="302" t="s">
        <v>798</v>
      </c>
      <c r="C315" s="303"/>
      <c r="D315" s="303"/>
      <c r="E315" s="303"/>
      <c r="F315" s="303"/>
      <c r="G315" s="303"/>
      <c r="H315" s="303"/>
      <c r="I315" s="303"/>
      <c r="J315" s="303"/>
    </row>
    <row r="316" spans="2:10" x14ac:dyDescent="0.25">
      <c r="B316" s="302" t="s">
        <v>799</v>
      </c>
      <c r="C316" s="303"/>
      <c r="D316" s="303"/>
      <c r="E316" s="303"/>
      <c r="F316" s="303"/>
      <c r="G316" s="303"/>
      <c r="H316" s="303"/>
      <c r="I316" s="303"/>
      <c r="J316" s="303"/>
    </row>
    <row r="317" spans="2:10" x14ac:dyDescent="0.25">
      <c r="B317" s="302" t="s">
        <v>771</v>
      </c>
      <c r="C317" s="303"/>
      <c r="D317" s="303"/>
      <c r="E317" s="303"/>
      <c r="F317" s="303"/>
      <c r="G317" s="303"/>
      <c r="H317" s="303"/>
      <c r="I317" s="303"/>
      <c r="J317" s="303"/>
    </row>
    <row r="318" spans="2:10" x14ac:dyDescent="0.25">
      <c r="B318" s="302" t="s">
        <v>800</v>
      </c>
      <c r="C318" s="303"/>
      <c r="D318" s="303"/>
      <c r="E318" s="303"/>
      <c r="F318" s="303"/>
      <c r="G318" s="303"/>
      <c r="H318" s="303"/>
      <c r="I318" s="303"/>
      <c r="J318" s="303"/>
    </row>
    <row r="319" spans="2:10" x14ac:dyDescent="0.25">
      <c r="B319" s="302" t="s">
        <v>801</v>
      </c>
      <c r="C319" s="303"/>
      <c r="D319" s="303"/>
      <c r="E319" s="303"/>
      <c r="F319" s="303"/>
      <c r="G319" s="303"/>
      <c r="H319" s="303"/>
      <c r="I319" s="303"/>
      <c r="J319" s="303"/>
    </row>
    <row r="320" spans="2:10" x14ac:dyDescent="0.25">
      <c r="B320" s="302" t="s">
        <v>802</v>
      </c>
      <c r="C320" s="303"/>
      <c r="D320" s="303"/>
      <c r="E320" s="303"/>
      <c r="F320" s="303"/>
      <c r="G320" s="303"/>
      <c r="H320" s="303"/>
      <c r="I320" s="303"/>
      <c r="J320" s="303"/>
    </row>
    <row r="321" spans="2:10" x14ac:dyDescent="0.25">
      <c r="B321" s="302" t="s">
        <v>803</v>
      </c>
      <c r="C321" s="303"/>
      <c r="D321" s="303"/>
      <c r="E321" s="303"/>
      <c r="F321" s="303"/>
      <c r="G321" s="303"/>
      <c r="H321" s="303"/>
      <c r="I321" s="303"/>
      <c r="J321" s="303"/>
    </row>
    <row r="322" spans="2:10" x14ac:dyDescent="0.25">
      <c r="B322" s="302" t="s">
        <v>804</v>
      </c>
      <c r="C322" s="303"/>
      <c r="D322" s="303"/>
      <c r="E322" s="303"/>
      <c r="F322" s="303"/>
      <c r="G322" s="303"/>
      <c r="H322" s="303"/>
      <c r="I322" s="303"/>
      <c r="J322" s="303"/>
    </row>
    <row r="323" spans="2:10" x14ac:dyDescent="0.25">
      <c r="B323" s="302" t="s">
        <v>772</v>
      </c>
      <c r="C323" s="303"/>
      <c r="D323" s="303"/>
      <c r="E323" s="303"/>
      <c r="F323" s="303"/>
      <c r="G323" s="303"/>
      <c r="H323" s="303"/>
      <c r="I323" s="303"/>
      <c r="J323" s="303"/>
    </row>
    <row r="324" spans="2:10" x14ac:dyDescent="0.25">
      <c r="B324" s="302" t="s">
        <v>805</v>
      </c>
      <c r="C324" s="303"/>
      <c r="D324" s="303"/>
      <c r="E324" s="303"/>
      <c r="F324" s="303"/>
      <c r="G324" s="303"/>
      <c r="H324" s="303"/>
      <c r="I324" s="303"/>
      <c r="J324" s="303"/>
    </row>
    <row r="325" spans="2:10" x14ac:dyDescent="0.25">
      <c r="B325" s="302" t="s">
        <v>806</v>
      </c>
      <c r="C325" s="303"/>
      <c r="D325" s="303"/>
      <c r="E325" s="303"/>
      <c r="F325" s="303"/>
      <c r="G325" s="303"/>
      <c r="H325" s="303"/>
      <c r="I325" s="303"/>
      <c r="J325" s="303"/>
    </row>
    <row r="326" spans="2:10" x14ac:dyDescent="0.25">
      <c r="B326" s="302" t="s">
        <v>807</v>
      </c>
      <c r="C326" s="303"/>
      <c r="D326" s="303"/>
      <c r="E326" s="303"/>
      <c r="F326" s="303"/>
      <c r="G326" s="303"/>
      <c r="H326" s="303"/>
      <c r="I326" s="303"/>
      <c r="J326" s="303"/>
    </row>
    <row r="327" spans="2:10" x14ac:dyDescent="0.25">
      <c r="B327" s="302" t="s">
        <v>808</v>
      </c>
      <c r="C327" s="303"/>
      <c r="D327" s="303"/>
      <c r="E327" s="303"/>
      <c r="F327" s="303"/>
      <c r="G327" s="303"/>
      <c r="H327" s="303"/>
      <c r="I327" s="303"/>
      <c r="J327" s="303"/>
    </row>
    <row r="328" spans="2:10" x14ac:dyDescent="0.25">
      <c r="B328" s="302" t="s">
        <v>773</v>
      </c>
      <c r="C328" s="303"/>
      <c r="D328" s="303"/>
      <c r="E328" s="303"/>
      <c r="F328" s="303"/>
      <c r="G328" s="303"/>
      <c r="H328" s="303"/>
      <c r="I328" s="303"/>
      <c r="J328" s="303"/>
    </row>
    <row r="329" spans="2:10" x14ac:dyDescent="0.25">
      <c r="B329" s="302" t="s">
        <v>809</v>
      </c>
      <c r="C329" s="303"/>
      <c r="D329" s="303"/>
      <c r="E329" s="303"/>
      <c r="F329" s="303"/>
      <c r="G329" s="303"/>
      <c r="H329" s="303"/>
      <c r="I329" s="303"/>
      <c r="J329" s="303"/>
    </row>
    <row r="330" spans="2:10" x14ac:dyDescent="0.25">
      <c r="B330" s="302" t="s">
        <v>774</v>
      </c>
      <c r="C330" s="303"/>
      <c r="D330" s="303"/>
      <c r="E330" s="303"/>
      <c r="F330" s="303"/>
      <c r="G330" s="303"/>
      <c r="H330" s="303"/>
      <c r="I330" s="303"/>
      <c r="J330" s="303"/>
    </row>
    <row r="331" spans="2:10" x14ac:dyDescent="0.25">
      <c r="B331" s="302" t="s">
        <v>810</v>
      </c>
      <c r="C331" s="303"/>
      <c r="D331" s="303"/>
      <c r="E331" s="303"/>
      <c r="F331" s="303"/>
      <c r="G331" s="303"/>
      <c r="H331" s="303"/>
      <c r="I331" s="303"/>
      <c r="J331" s="303"/>
    </row>
    <row r="332" spans="2:10" x14ac:dyDescent="0.25">
      <c r="B332" s="302" t="s">
        <v>811</v>
      </c>
      <c r="C332" s="303"/>
      <c r="D332" s="303"/>
      <c r="E332" s="303"/>
      <c r="F332" s="303"/>
      <c r="G332" s="303"/>
      <c r="H332" s="303"/>
      <c r="I332" s="303"/>
      <c r="J332" s="303"/>
    </row>
    <row r="333" spans="2:10" x14ac:dyDescent="0.25">
      <c r="B333" s="302" t="s">
        <v>812</v>
      </c>
      <c r="C333" s="303"/>
      <c r="D333" s="303"/>
      <c r="E333" s="303"/>
      <c r="F333" s="303"/>
      <c r="G333" s="303"/>
      <c r="H333" s="303"/>
      <c r="I333" s="303"/>
      <c r="J333" s="303"/>
    </row>
    <row r="334" spans="2:10" x14ac:dyDescent="0.25">
      <c r="B334" s="302" t="s">
        <v>775</v>
      </c>
      <c r="C334" s="303"/>
      <c r="D334" s="303"/>
      <c r="E334" s="303"/>
      <c r="F334" s="303"/>
      <c r="G334" s="303"/>
      <c r="H334" s="303"/>
      <c r="I334" s="303"/>
      <c r="J334" s="303"/>
    </row>
    <row r="335" spans="2:10" x14ac:dyDescent="0.25">
      <c r="B335" s="302" t="s">
        <v>813</v>
      </c>
      <c r="C335" s="303"/>
      <c r="D335" s="303"/>
      <c r="E335" s="303"/>
      <c r="F335" s="303"/>
      <c r="G335" s="303"/>
      <c r="H335" s="303"/>
      <c r="I335" s="303"/>
      <c r="J335" s="303"/>
    </row>
    <row r="336" spans="2:10" x14ac:dyDescent="0.25">
      <c r="B336" s="302" t="s">
        <v>814</v>
      </c>
      <c r="C336" s="303"/>
      <c r="D336" s="303"/>
      <c r="E336" s="303"/>
      <c r="F336" s="303"/>
      <c r="G336" s="303"/>
      <c r="H336" s="303"/>
      <c r="I336" s="303"/>
      <c r="J336" s="303"/>
    </row>
    <row r="337" spans="2:10" x14ac:dyDescent="0.25">
      <c r="B337" s="302" t="s">
        <v>776</v>
      </c>
      <c r="C337" s="303"/>
      <c r="D337" s="303"/>
      <c r="E337" s="303"/>
      <c r="F337" s="303"/>
      <c r="G337" s="303"/>
      <c r="H337" s="303"/>
      <c r="I337" s="303"/>
      <c r="J337" s="303"/>
    </row>
    <row r="338" spans="2:10" x14ac:dyDescent="0.25">
      <c r="B338" s="302" t="s">
        <v>815</v>
      </c>
      <c r="C338" s="303"/>
      <c r="D338" s="303"/>
      <c r="E338" s="303"/>
      <c r="F338" s="303"/>
      <c r="G338" s="303"/>
      <c r="H338" s="303"/>
      <c r="I338" s="303"/>
      <c r="J338" s="303"/>
    </row>
    <row r="339" spans="2:10" x14ac:dyDescent="0.25">
      <c r="B339" s="302" t="s">
        <v>777</v>
      </c>
      <c r="C339" s="303"/>
      <c r="D339" s="303"/>
      <c r="E339" s="303"/>
      <c r="F339" s="303"/>
      <c r="G339" s="303"/>
      <c r="H339" s="303"/>
      <c r="I339" s="303"/>
      <c r="J339" s="303"/>
    </row>
    <row r="340" spans="2:10" x14ac:dyDescent="0.25">
      <c r="B340" s="302" t="s">
        <v>778</v>
      </c>
      <c r="C340" s="303"/>
      <c r="D340" s="303"/>
      <c r="E340" s="303"/>
      <c r="F340" s="303"/>
      <c r="G340" s="303"/>
      <c r="H340" s="303"/>
      <c r="I340" s="303"/>
      <c r="J340" s="303"/>
    </row>
    <row r="341" spans="2:10" x14ac:dyDescent="0.25">
      <c r="B341" s="302" t="s">
        <v>779</v>
      </c>
      <c r="C341" s="303"/>
      <c r="D341" s="303"/>
      <c r="E341" s="303"/>
      <c r="F341" s="303"/>
      <c r="G341" s="303"/>
      <c r="H341" s="303"/>
      <c r="I341" s="303"/>
      <c r="J341" s="303"/>
    </row>
    <row r="342" spans="2:10" x14ac:dyDescent="0.25">
      <c r="B342" s="302" t="s">
        <v>780</v>
      </c>
      <c r="C342" s="303"/>
      <c r="D342" s="303"/>
      <c r="E342" s="303"/>
      <c r="F342" s="303"/>
      <c r="G342" s="303"/>
      <c r="H342" s="303"/>
      <c r="I342" s="303"/>
      <c r="J342" s="303"/>
    </row>
    <row r="343" spans="2:10" x14ac:dyDescent="0.25">
      <c r="B343" s="302" t="s">
        <v>816</v>
      </c>
      <c r="C343" s="303"/>
      <c r="D343" s="303"/>
      <c r="E343" s="303"/>
      <c r="F343" s="303"/>
      <c r="G343" s="303"/>
      <c r="H343" s="303"/>
      <c r="I343" s="303"/>
      <c r="J343" s="303"/>
    </row>
    <row r="344" spans="2:10" x14ac:dyDescent="0.25">
      <c r="B344" s="302" t="s">
        <v>781</v>
      </c>
      <c r="C344" s="303"/>
      <c r="D344" s="303"/>
      <c r="E344" s="303"/>
      <c r="F344" s="303"/>
      <c r="G344" s="303"/>
      <c r="H344" s="303"/>
      <c r="I344" s="303"/>
      <c r="J344" s="303"/>
    </row>
    <row r="345" spans="2:10" x14ac:dyDescent="0.25">
      <c r="B345" s="302" t="s">
        <v>817</v>
      </c>
      <c r="C345" s="303"/>
      <c r="D345" s="303"/>
      <c r="E345" s="303"/>
      <c r="F345" s="303"/>
      <c r="G345" s="303"/>
      <c r="H345" s="303"/>
      <c r="I345" s="303"/>
      <c r="J345" s="303"/>
    </row>
    <row r="346" spans="2:10" x14ac:dyDescent="0.25">
      <c r="B346" s="302" t="s">
        <v>818</v>
      </c>
      <c r="C346" s="303"/>
      <c r="D346" s="303"/>
      <c r="E346" s="303"/>
      <c r="F346" s="303"/>
      <c r="G346" s="303"/>
      <c r="H346" s="303"/>
      <c r="I346" s="303"/>
      <c r="J346" s="303"/>
    </row>
    <row r="347" spans="2:10" x14ac:dyDescent="0.25">
      <c r="B347" s="302" t="s">
        <v>819</v>
      </c>
      <c r="C347" s="303"/>
      <c r="D347" s="303"/>
      <c r="E347" s="303"/>
      <c r="F347" s="303"/>
      <c r="G347" s="303"/>
      <c r="H347" s="303"/>
      <c r="I347" s="303"/>
      <c r="J347" s="303"/>
    </row>
    <row r="348" spans="2:10" x14ac:dyDescent="0.25">
      <c r="B348" s="302" t="s">
        <v>820</v>
      </c>
      <c r="C348" s="303"/>
      <c r="D348" s="303"/>
      <c r="E348" s="303"/>
      <c r="F348" s="303"/>
      <c r="G348" s="303"/>
      <c r="H348" s="303"/>
      <c r="I348" s="303"/>
      <c r="J348" s="303"/>
    </row>
    <row r="349" spans="2:10" x14ac:dyDescent="0.25">
      <c r="B349" s="302" t="s">
        <v>782</v>
      </c>
      <c r="C349" s="303"/>
      <c r="D349" s="303"/>
      <c r="E349" s="303"/>
      <c r="F349" s="303"/>
      <c r="G349" s="303"/>
      <c r="H349" s="303"/>
      <c r="I349" s="303"/>
      <c r="J349" s="303"/>
    </row>
    <row r="350" spans="2:10" x14ac:dyDescent="0.25">
      <c r="B350" s="302" t="s">
        <v>821</v>
      </c>
      <c r="C350" s="303"/>
      <c r="D350" s="303"/>
      <c r="E350" s="303"/>
      <c r="F350" s="303"/>
      <c r="G350" s="303"/>
      <c r="H350" s="303"/>
      <c r="I350" s="303"/>
      <c r="J350" s="303"/>
    </row>
    <row r="351" spans="2:10" x14ac:dyDescent="0.25">
      <c r="B351" s="302" t="s">
        <v>822</v>
      </c>
      <c r="C351" s="303"/>
      <c r="D351" s="303"/>
      <c r="E351" s="303"/>
      <c r="F351" s="303"/>
      <c r="G351" s="303"/>
      <c r="H351" s="303"/>
      <c r="I351" s="303"/>
      <c r="J351" s="303"/>
    </row>
    <row r="352" spans="2:10" x14ac:dyDescent="0.25">
      <c r="B352" s="146"/>
    </row>
    <row r="353" spans="2:2" x14ac:dyDescent="0.25">
      <c r="B353" s="146"/>
    </row>
    <row r="354" spans="2:2" x14ac:dyDescent="0.25">
      <c r="B354" s="146"/>
    </row>
    <row r="355" spans="2:2" x14ac:dyDescent="0.25">
      <c r="B355" s="146"/>
    </row>
    <row r="356" spans="2:2" x14ac:dyDescent="0.25">
      <c r="B356" s="146"/>
    </row>
    <row r="357" spans="2:2" x14ac:dyDescent="0.25">
      <c r="B357" s="146"/>
    </row>
    <row r="358" spans="2:2" x14ac:dyDescent="0.25">
      <c r="B358" s="146"/>
    </row>
    <row r="359" spans="2:2" x14ac:dyDescent="0.25">
      <c r="B359" s="146"/>
    </row>
  </sheetData>
  <mergeCells count="650">
    <mergeCell ref="J172:O172"/>
    <mergeCell ref="O111:R111"/>
    <mergeCell ref="G168:G171"/>
    <mergeCell ref="J179:N179"/>
    <mergeCell ref="O60:S68"/>
    <mergeCell ref="I105:J106"/>
    <mergeCell ref="H232:J232"/>
    <mergeCell ref="D225:E225"/>
    <mergeCell ref="F225:G225"/>
    <mergeCell ref="H225:J225"/>
    <mergeCell ref="D226:E226"/>
    <mergeCell ref="F226:G226"/>
    <mergeCell ref="H226:J226"/>
    <mergeCell ref="D227:E227"/>
    <mergeCell ref="D224:E224"/>
    <mergeCell ref="F224:G224"/>
    <mergeCell ref="H224:J224"/>
    <mergeCell ref="D221:E221"/>
    <mergeCell ref="D222:E222"/>
    <mergeCell ref="D223:E223"/>
    <mergeCell ref="F221:G221"/>
    <mergeCell ref="F222:G222"/>
    <mergeCell ref="F223:G223"/>
    <mergeCell ref="H221:J221"/>
    <mergeCell ref="H252:J252"/>
    <mergeCell ref="H228:J228"/>
    <mergeCell ref="D229:E229"/>
    <mergeCell ref="F229:G229"/>
    <mergeCell ref="H229:J229"/>
    <mergeCell ref="B234:H234"/>
    <mergeCell ref="B235:H235"/>
    <mergeCell ref="I234:J235"/>
    <mergeCell ref="B236:H236"/>
    <mergeCell ref="B237:H237"/>
    <mergeCell ref="I236:J237"/>
    <mergeCell ref="B231:C231"/>
    <mergeCell ref="B230:C230"/>
    <mergeCell ref="D231:E231"/>
    <mergeCell ref="F231:G231"/>
    <mergeCell ref="H231:J231"/>
    <mergeCell ref="B229:C229"/>
    <mergeCell ref="D246:E246"/>
    <mergeCell ref="D247:E247"/>
    <mergeCell ref="F246:G247"/>
    <mergeCell ref="H246:J246"/>
    <mergeCell ref="H247:J247"/>
    <mergeCell ref="B242:H242"/>
    <mergeCell ref="B243:H243"/>
    <mergeCell ref="I242:J243"/>
    <mergeCell ref="B244:J244"/>
    <mergeCell ref="B245:J245"/>
    <mergeCell ref="B238:H238"/>
    <mergeCell ref="B239:H239"/>
    <mergeCell ref="I238:J239"/>
    <mergeCell ref="B240:H240"/>
    <mergeCell ref="F232:G232"/>
    <mergeCell ref="D230:E230"/>
    <mergeCell ref="F230:G230"/>
    <mergeCell ref="H230:J230"/>
    <mergeCell ref="B232:C232"/>
    <mergeCell ref="D232:E232"/>
    <mergeCell ref="B241:H241"/>
    <mergeCell ref="I240:J241"/>
    <mergeCell ref="B233:J233"/>
    <mergeCell ref="H222:J222"/>
    <mergeCell ref="H223:J223"/>
    <mergeCell ref="C200:E200"/>
    <mergeCell ref="C201:E201"/>
    <mergeCell ref="B220:C220"/>
    <mergeCell ref="D220:E220"/>
    <mergeCell ref="I210:J210"/>
    <mergeCell ref="I211:J211"/>
    <mergeCell ref="I212:J212"/>
    <mergeCell ref="F213:H213"/>
    <mergeCell ref="F214:H214"/>
    <mergeCell ref="I213:J213"/>
    <mergeCell ref="I214:J214"/>
    <mergeCell ref="F210:H210"/>
    <mergeCell ref="F211:H211"/>
    <mergeCell ref="F212:H212"/>
    <mergeCell ref="C211:E211"/>
    <mergeCell ref="B218:C218"/>
    <mergeCell ref="D218:E218"/>
    <mergeCell ref="F218:G218"/>
    <mergeCell ref="H218:J218"/>
    <mergeCell ref="B215:J215"/>
    <mergeCell ref="B216:C216"/>
    <mergeCell ref="B217:C217"/>
    <mergeCell ref="F220:G220"/>
    <mergeCell ref="H220:J220"/>
    <mergeCell ref="I201:J201"/>
    <mergeCell ref="I202:J202"/>
    <mergeCell ref="I203:J203"/>
    <mergeCell ref="B219:C219"/>
    <mergeCell ref="D219:E219"/>
    <mergeCell ref="F219:G219"/>
    <mergeCell ref="H219:J219"/>
    <mergeCell ref="F209:H209"/>
    <mergeCell ref="F201:H201"/>
    <mergeCell ref="F202:H202"/>
    <mergeCell ref="F203:H203"/>
    <mergeCell ref="F204:H204"/>
    <mergeCell ref="F205:H205"/>
    <mergeCell ref="F206:H206"/>
    <mergeCell ref="I205:J205"/>
    <mergeCell ref="I206:J206"/>
    <mergeCell ref="I207:J207"/>
    <mergeCell ref="I208:J208"/>
    <mergeCell ref="I209:J209"/>
    <mergeCell ref="C207:E207"/>
    <mergeCell ref="C208:E208"/>
    <mergeCell ref="F216:G217"/>
    <mergeCell ref="L138:M138"/>
    <mergeCell ref="I133:K133"/>
    <mergeCell ref="I134:K134"/>
    <mergeCell ref="D176:G176"/>
    <mergeCell ref="D177:G177"/>
    <mergeCell ref="C202:E202"/>
    <mergeCell ref="C203:E203"/>
    <mergeCell ref="C204:E204"/>
    <mergeCell ref="I192:J192"/>
    <mergeCell ref="I193:J193"/>
    <mergeCell ref="I194:J194"/>
    <mergeCell ref="I195:J195"/>
    <mergeCell ref="I196:J196"/>
    <mergeCell ref="I197:J197"/>
    <mergeCell ref="F192:H192"/>
    <mergeCell ref="F193:H193"/>
    <mergeCell ref="F194:H194"/>
    <mergeCell ref="F195:H195"/>
    <mergeCell ref="F196:H196"/>
    <mergeCell ref="F197:H197"/>
    <mergeCell ref="F198:H198"/>
    <mergeCell ref="F199:H199"/>
    <mergeCell ref="F200:H200"/>
    <mergeCell ref="I198:J198"/>
    <mergeCell ref="G96:H96"/>
    <mergeCell ref="K101:L102"/>
    <mergeCell ref="M101:M102"/>
    <mergeCell ref="C103:E104"/>
    <mergeCell ref="F103:F104"/>
    <mergeCell ref="G103:H104"/>
    <mergeCell ref="F190:H191"/>
    <mergeCell ref="I190:J190"/>
    <mergeCell ref="I191:J191"/>
    <mergeCell ref="J154:L154"/>
    <mergeCell ref="J155:L155"/>
    <mergeCell ref="J156:L156"/>
    <mergeCell ref="D155:F155"/>
    <mergeCell ref="D154:F154"/>
    <mergeCell ref="D142:F142"/>
    <mergeCell ref="D143:F143"/>
    <mergeCell ref="G141:M141"/>
    <mergeCell ref="G142:M142"/>
    <mergeCell ref="G143:M143"/>
    <mergeCell ref="L133:M133"/>
    <mergeCell ref="L134:M134"/>
    <mergeCell ref="L135:M135"/>
    <mergeCell ref="L136:M136"/>
    <mergeCell ref="L137:M137"/>
    <mergeCell ref="K74:L74"/>
    <mergeCell ref="K75:L75"/>
    <mergeCell ref="K76:L76"/>
    <mergeCell ref="K77:L77"/>
    <mergeCell ref="C85:D85"/>
    <mergeCell ref="C86:D86"/>
    <mergeCell ref="H85:J85"/>
    <mergeCell ref="H86:J86"/>
    <mergeCell ref="K68:L68"/>
    <mergeCell ref="K69:L69"/>
    <mergeCell ref="K70:L70"/>
    <mergeCell ref="K71:L71"/>
    <mergeCell ref="K72:L72"/>
    <mergeCell ref="K73:L73"/>
    <mergeCell ref="H75:J75"/>
    <mergeCell ref="H76:J76"/>
    <mergeCell ref="H77:J77"/>
    <mergeCell ref="H71:J71"/>
    <mergeCell ref="H72:J72"/>
    <mergeCell ref="H73:J73"/>
    <mergeCell ref="H74:J74"/>
    <mergeCell ref="E76:G76"/>
    <mergeCell ref="E77:G77"/>
    <mergeCell ref="E70:G70"/>
    <mergeCell ref="C73:D73"/>
    <mergeCell ref="C64:D64"/>
    <mergeCell ref="C65:D65"/>
    <mergeCell ref="C66:D66"/>
    <mergeCell ref="K67:L67"/>
    <mergeCell ref="H69:J69"/>
    <mergeCell ref="H70:J70"/>
    <mergeCell ref="H64:J64"/>
    <mergeCell ref="H65:J65"/>
    <mergeCell ref="H66:J66"/>
    <mergeCell ref="H67:J67"/>
    <mergeCell ref="H68:J68"/>
    <mergeCell ref="E71:G71"/>
    <mergeCell ref="E72:G72"/>
    <mergeCell ref="E73:G73"/>
    <mergeCell ref="C67:D67"/>
    <mergeCell ref="C68:D68"/>
    <mergeCell ref="C69:D69"/>
    <mergeCell ref="E63:G63"/>
    <mergeCell ref="E64:G64"/>
    <mergeCell ref="E65:G65"/>
    <mergeCell ref="E66:G66"/>
    <mergeCell ref="E67:G67"/>
    <mergeCell ref="E68:G68"/>
    <mergeCell ref="E69:G69"/>
    <mergeCell ref="C71:D71"/>
    <mergeCell ref="C72:D72"/>
    <mergeCell ref="B56:M56"/>
    <mergeCell ref="B57:M57"/>
    <mergeCell ref="C58:D58"/>
    <mergeCell ref="C59:D59"/>
    <mergeCell ref="E58:G59"/>
    <mergeCell ref="H58:J58"/>
    <mergeCell ref="H59:J59"/>
    <mergeCell ref="K58:L58"/>
    <mergeCell ref="K59:L59"/>
    <mergeCell ref="I44:M44"/>
    <mergeCell ref="C43:H43"/>
    <mergeCell ref="C44:H44"/>
    <mergeCell ref="C45:H45"/>
    <mergeCell ref="C46:H46"/>
    <mergeCell ref="C47:H47"/>
    <mergeCell ref="C48:H48"/>
    <mergeCell ref="I53:M54"/>
    <mergeCell ref="B55:H55"/>
    <mergeCell ref="I55:M55"/>
    <mergeCell ref="I50:M50"/>
    <mergeCell ref="I51:M51"/>
    <mergeCell ref="C49:H49"/>
    <mergeCell ref="C50:H50"/>
    <mergeCell ref="C51:H51"/>
    <mergeCell ref="I45:M45"/>
    <mergeCell ref="I46:M46"/>
    <mergeCell ref="I49:M49"/>
    <mergeCell ref="B52:H52"/>
    <mergeCell ref="I52:M52"/>
    <mergeCell ref="B53:H53"/>
    <mergeCell ref="B54:H54"/>
    <mergeCell ref="B164:H164"/>
    <mergeCell ref="B165:H165"/>
    <mergeCell ref="B166:B171"/>
    <mergeCell ref="D166:G167"/>
    <mergeCell ref="D168:F168"/>
    <mergeCell ref="I27:M27"/>
    <mergeCell ref="I28:M28"/>
    <mergeCell ref="I42:M42"/>
    <mergeCell ref="I39:M39"/>
    <mergeCell ref="I40:M40"/>
    <mergeCell ref="I41:M41"/>
    <mergeCell ref="I48:M48"/>
    <mergeCell ref="I43:M43"/>
    <mergeCell ref="I47:M47"/>
    <mergeCell ref="D144:F144"/>
    <mergeCell ref="G144:M144"/>
    <mergeCell ref="D145:F145"/>
    <mergeCell ref="G145:M145"/>
    <mergeCell ref="B146:M146"/>
    <mergeCell ref="B147:K147"/>
    <mergeCell ref="L147:M147"/>
    <mergeCell ref="B148:M148"/>
    <mergeCell ref="H62:J62"/>
    <mergeCell ref="H63:J63"/>
    <mergeCell ref="I25:M25"/>
    <mergeCell ref="I26:M26"/>
    <mergeCell ref="I29:M29"/>
    <mergeCell ref="I38:M38"/>
    <mergeCell ref="I30:M30"/>
    <mergeCell ref="I31:M31"/>
    <mergeCell ref="I32:M32"/>
    <mergeCell ref="I33:M33"/>
    <mergeCell ref="I36:M36"/>
    <mergeCell ref="I37:M37"/>
    <mergeCell ref="I34:M34"/>
    <mergeCell ref="I35:M35"/>
    <mergeCell ref="B158:M158"/>
    <mergeCell ref="D159:F159"/>
    <mergeCell ref="G159:M159"/>
    <mergeCell ref="D160:F160"/>
    <mergeCell ref="G160:M160"/>
    <mergeCell ref="D161:F161"/>
    <mergeCell ref="G161:M161"/>
    <mergeCell ref="B163:H163"/>
    <mergeCell ref="H157:M157"/>
    <mergeCell ref="E87:G87"/>
    <mergeCell ref="E88:G88"/>
    <mergeCell ref="E89:G89"/>
    <mergeCell ref="C88:D88"/>
    <mergeCell ref="H87:J87"/>
    <mergeCell ref="H88:J88"/>
    <mergeCell ref="C90:D90"/>
    <mergeCell ref="D132:F132"/>
    <mergeCell ref="D133:F133"/>
    <mergeCell ref="H120:M120"/>
    <mergeCell ref="H121:M121"/>
    <mergeCell ref="H122:M122"/>
    <mergeCell ref="H123:M123"/>
    <mergeCell ref="H124:M124"/>
    <mergeCell ref="H125:M125"/>
    <mergeCell ref="D119:G119"/>
    <mergeCell ref="H119:M119"/>
    <mergeCell ref="B118:M118"/>
    <mergeCell ref="M97:M100"/>
    <mergeCell ref="K98:L98"/>
    <mergeCell ref="K99:L99"/>
    <mergeCell ref="K100:L100"/>
    <mergeCell ref="E94:G94"/>
    <mergeCell ref="H94:M94"/>
    <mergeCell ref="D135:F135"/>
    <mergeCell ref="D136:F136"/>
    <mergeCell ref="D137:F137"/>
    <mergeCell ref="D138:F138"/>
    <mergeCell ref="C91:D91"/>
    <mergeCell ref="C92:D92"/>
    <mergeCell ref="C93:D93"/>
    <mergeCell ref="G105:H106"/>
    <mergeCell ref="C97:E100"/>
    <mergeCell ref="G97:H100"/>
    <mergeCell ref="B94:D94"/>
    <mergeCell ref="C105:E106"/>
    <mergeCell ref="F105:F106"/>
    <mergeCell ref="B133:B138"/>
    <mergeCell ref="C110:L110"/>
    <mergeCell ref="C111:L111"/>
    <mergeCell ref="C112:L112"/>
    <mergeCell ref="D120:G120"/>
    <mergeCell ref="D121:G121"/>
    <mergeCell ref="D122:G122"/>
    <mergeCell ref="D123:G123"/>
    <mergeCell ref="D124:G124"/>
    <mergeCell ref="D125:G125"/>
    <mergeCell ref="C96:E96"/>
    <mergeCell ref="B286:D286"/>
    <mergeCell ref="E286:J286"/>
    <mergeCell ref="B283:J283"/>
    <mergeCell ref="B284:F284"/>
    <mergeCell ref="G284:J284"/>
    <mergeCell ref="B269:I269"/>
    <mergeCell ref="B270:I270"/>
    <mergeCell ref="J269:J270"/>
    <mergeCell ref="B279:J279"/>
    <mergeCell ref="B281:J281"/>
    <mergeCell ref="B282:J282"/>
    <mergeCell ref="B275:I275"/>
    <mergeCell ref="B276:I276"/>
    <mergeCell ref="J275:J276"/>
    <mergeCell ref="B277:I277"/>
    <mergeCell ref="B278:I278"/>
    <mergeCell ref="J277:J278"/>
    <mergeCell ref="B81:M81"/>
    <mergeCell ref="C82:D82"/>
    <mergeCell ref="E82:G83"/>
    <mergeCell ref="H82:J82"/>
    <mergeCell ref="K82:L82"/>
    <mergeCell ref="C83:D83"/>
    <mergeCell ref="B256:E256"/>
    <mergeCell ref="F256:G256"/>
    <mergeCell ref="H256:J256"/>
    <mergeCell ref="B248:C248"/>
    <mergeCell ref="D248:E248"/>
    <mergeCell ref="F248:G248"/>
    <mergeCell ref="H248:J248"/>
    <mergeCell ref="B255:C255"/>
    <mergeCell ref="D255:E255"/>
    <mergeCell ref="F255:G255"/>
    <mergeCell ref="K96:L96"/>
    <mergeCell ref="B97:B100"/>
    <mergeCell ref="K105:L106"/>
    <mergeCell ref="M105:M106"/>
    <mergeCell ref="K103:L104"/>
    <mergeCell ref="M103:M104"/>
    <mergeCell ref="K97:L97"/>
    <mergeCell ref="D134:F134"/>
    <mergeCell ref="C210:E210"/>
    <mergeCell ref="C199:E199"/>
    <mergeCell ref="E84:G84"/>
    <mergeCell ref="H84:J84"/>
    <mergeCell ref="J273:J274"/>
    <mergeCell ref="J267:J268"/>
    <mergeCell ref="B259:I259"/>
    <mergeCell ref="B260:I260"/>
    <mergeCell ref="J259:J260"/>
    <mergeCell ref="B261:I261"/>
    <mergeCell ref="B262:I262"/>
    <mergeCell ref="J261:J262"/>
    <mergeCell ref="B263:J263"/>
    <mergeCell ref="B264:J264"/>
    <mergeCell ref="J265:J266"/>
    <mergeCell ref="H250:J250"/>
    <mergeCell ref="D253:E253"/>
    <mergeCell ref="F253:G253"/>
    <mergeCell ref="H253:J253"/>
    <mergeCell ref="D254:E254"/>
    <mergeCell ref="F254:G254"/>
    <mergeCell ref="H254:J254"/>
    <mergeCell ref="D251:E251"/>
    <mergeCell ref="F251:G251"/>
    <mergeCell ref="C196:E196"/>
    <mergeCell ref="C197:E197"/>
    <mergeCell ref="C198:E198"/>
    <mergeCell ref="C193:E193"/>
    <mergeCell ref="C194:E194"/>
    <mergeCell ref="C205:E205"/>
    <mergeCell ref="C206:E206"/>
    <mergeCell ref="I199:J199"/>
    <mergeCell ref="I200:J200"/>
    <mergeCell ref="I204:J204"/>
    <mergeCell ref="H83:J83"/>
    <mergeCell ref="K83:L83"/>
    <mergeCell ref="C101:E102"/>
    <mergeCell ref="F101:F102"/>
    <mergeCell ref="G101:H102"/>
    <mergeCell ref="C79:D79"/>
    <mergeCell ref="E79:G79"/>
    <mergeCell ref="H79:J79"/>
    <mergeCell ref="K79:L79"/>
    <mergeCell ref="B80:D80"/>
    <mergeCell ref="K84:L84"/>
    <mergeCell ref="C87:D87"/>
    <mergeCell ref="H89:J89"/>
    <mergeCell ref="K85:L85"/>
    <mergeCell ref="K86:L86"/>
    <mergeCell ref="K87:L87"/>
    <mergeCell ref="K88:L88"/>
    <mergeCell ref="K89:L89"/>
    <mergeCell ref="C89:D89"/>
    <mergeCell ref="E85:G85"/>
    <mergeCell ref="E86:G86"/>
    <mergeCell ref="E80:G80"/>
    <mergeCell ref="H80:M80"/>
    <mergeCell ref="C84:D84"/>
    <mergeCell ref="K60:L60"/>
    <mergeCell ref="C78:D78"/>
    <mergeCell ref="E78:G78"/>
    <mergeCell ref="H78:J78"/>
    <mergeCell ref="K78:L78"/>
    <mergeCell ref="C62:D62"/>
    <mergeCell ref="C63:D63"/>
    <mergeCell ref="E74:G74"/>
    <mergeCell ref="E75:G75"/>
    <mergeCell ref="C77:D77"/>
    <mergeCell ref="C74:D74"/>
    <mergeCell ref="C75:D75"/>
    <mergeCell ref="C76:D76"/>
    <mergeCell ref="K61:L61"/>
    <mergeCell ref="K62:L62"/>
    <mergeCell ref="K63:L63"/>
    <mergeCell ref="K64:L64"/>
    <mergeCell ref="K65:L65"/>
    <mergeCell ref="K66:L66"/>
    <mergeCell ref="C70:D70"/>
    <mergeCell ref="C61:D61"/>
    <mergeCell ref="H61:J61"/>
    <mergeCell ref="E61:G61"/>
    <mergeCell ref="E62:G62"/>
    <mergeCell ref="B22:M22"/>
    <mergeCell ref="I23:M23"/>
    <mergeCell ref="I24:M24"/>
    <mergeCell ref="B20:D20"/>
    <mergeCell ref="E19:F20"/>
    <mergeCell ref="G19:K20"/>
    <mergeCell ref="L19:M20"/>
    <mergeCell ref="B21:D21"/>
    <mergeCell ref="E21:F21"/>
    <mergeCell ref="G21:K21"/>
    <mergeCell ref="L21:M21"/>
    <mergeCell ref="B19:D19"/>
    <mergeCell ref="B9:M9"/>
    <mergeCell ref="B10:M10"/>
    <mergeCell ref="B11:C11"/>
    <mergeCell ref="D11:M11"/>
    <mergeCell ref="B12:D15"/>
    <mergeCell ref="E12:M12"/>
    <mergeCell ref="B17:D17"/>
    <mergeCell ref="B18:D18"/>
    <mergeCell ref="E17:F18"/>
    <mergeCell ref="G17:K18"/>
    <mergeCell ref="L17:M18"/>
    <mergeCell ref="E13:F15"/>
    <mergeCell ref="L13:M13"/>
    <mergeCell ref="L14:M14"/>
    <mergeCell ref="L15:M15"/>
    <mergeCell ref="B16:D16"/>
    <mergeCell ref="E16:F16"/>
    <mergeCell ref="G16:K16"/>
    <mergeCell ref="L16:M16"/>
    <mergeCell ref="G13:K13"/>
    <mergeCell ref="G14:K14"/>
    <mergeCell ref="G15:K15"/>
    <mergeCell ref="B8:I8"/>
    <mergeCell ref="J2:M2"/>
    <mergeCell ref="J3:M3"/>
    <mergeCell ref="J4:M4"/>
    <mergeCell ref="J5:M5"/>
    <mergeCell ref="J6:M6"/>
    <mergeCell ref="J7:M7"/>
    <mergeCell ref="J8:M8"/>
    <mergeCell ref="B2:I2"/>
    <mergeCell ref="B3:I3"/>
    <mergeCell ref="B4:I4"/>
    <mergeCell ref="B5:I5"/>
    <mergeCell ref="B6:I6"/>
    <mergeCell ref="B7:I7"/>
    <mergeCell ref="F207:H207"/>
    <mergeCell ref="F208:H208"/>
    <mergeCell ref="B175:H175"/>
    <mergeCell ref="D156:F156"/>
    <mergeCell ref="D216:E216"/>
    <mergeCell ref="D217:E217"/>
    <mergeCell ref="B300:J300"/>
    <mergeCell ref="B289:J289"/>
    <mergeCell ref="B290:J290"/>
    <mergeCell ref="B291:J291"/>
    <mergeCell ref="B292:J292"/>
    <mergeCell ref="B293:J293"/>
    <mergeCell ref="B294:J294"/>
    <mergeCell ref="B295:J295"/>
    <mergeCell ref="B296:J296"/>
    <mergeCell ref="B297:J297"/>
    <mergeCell ref="H216:J216"/>
    <mergeCell ref="H217:J217"/>
    <mergeCell ref="C213:E213"/>
    <mergeCell ref="B214:E214"/>
    <mergeCell ref="C192:E192"/>
    <mergeCell ref="C212:E212"/>
    <mergeCell ref="C195:E195"/>
    <mergeCell ref="B222:C222"/>
    <mergeCell ref="F227:G227"/>
    <mergeCell ref="H227:J227"/>
    <mergeCell ref="B228:C228"/>
    <mergeCell ref="D228:E228"/>
    <mergeCell ref="F228:G228"/>
    <mergeCell ref="B298:J298"/>
    <mergeCell ref="B299:J299"/>
    <mergeCell ref="H255:J255"/>
    <mergeCell ref="D249:E249"/>
    <mergeCell ref="F249:G249"/>
    <mergeCell ref="H249:J249"/>
    <mergeCell ref="D250:E250"/>
    <mergeCell ref="F250:G250"/>
    <mergeCell ref="D252:E252"/>
    <mergeCell ref="F252:G252"/>
    <mergeCell ref="H251:J251"/>
    <mergeCell ref="B271:I271"/>
    <mergeCell ref="B272:I272"/>
    <mergeCell ref="J271:J272"/>
    <mergeCell ref="B273:I273"/>
    <mergeCell ref="B274:I274"/>
    <mergeCell ref="B257:J257"/>
    <mergeCell ref="B285:D285"/>
    <mergeCell ref="E285:J285"/>
    <mergeCell ref="O57:S57"/>
    <mergeCell ref="O81:S81"/>
    <mergeCell ref="B95:M95"/>
    <mergeCell ref="B107:M107"/>
    <mergeCell ref="B268:I268"/>
    <mergeCell ref="B267:I267"/>
    <mergeCell ref="B266:I266"/>
    <mergeCell ref="B265:I265"/>
    <mergeCell ref="B258:J258"/>
    <mergeCell ref="B254:C254"/>
    <mergeCell ref="B253:C253"/>
    <mergeCell ref="B252:C252"/>
    <mergeCell ref="B251:C251"/>
    <mergeCell ref="B250:C250"/>
    <mergeCell ref="B249:C249"/>
    <mergeCell ref="B247:C247"/>
    <mergeCell ref="B246:C246"/>
    <mergeCell ref="B225:C225"/>
    <mergeCell ref="B224:C224"/>
    <mergeCell ref="B223:C223"/>
    <mergeCell ref="P129:S129"/>
    <mergeCell ref="H130:M130"/>
    <mergeCell ref="I135:K135"/>
    <mergeCell ref="I136:K136"/>
    <mergeCell ref="C41:H41"/>
    <mergeCell ref="B221:C221"/>
    <mergeCell ref="D149:F149"/>
    <mergeCell ref="G149:M149"/>
    <mergeCell ref="D150:F150"/>
    <mergeCell ref="G150:M150"/>
    <mergeCell ref="D151:F151"/>
    <mergeCell ref="G151:M151"/>
    <mergeCell ref="D152:F152"/>
    <mergeCell ref="G152:M152"/>
    <mergeCell ref="B153:M153"/>
    <mergeCell ref="H154:I154"/>
    <mergeCell ref="H155:I155"/>
    <mergeCell ref="H156:I156"/>
    <mergeCell ref="B157:F157"/>
    <mergeCell ref="B186:J186"/>
    <mergeCell ref="B187:J187"/>
    <mergeCell ref="B188:J188"/>
    <mergeCell ref="B189:J189"/>
    <mergeCell ref="C190:E190"/>
    <mergeCell ref="C191:E191"/>
    <mergeCell ref="G162:M162"/>
    <mergeCell ref="C209:E209"/>
    <mergeCell ref="H176:H178"/>
    <mergeCell ref="C60:D60"/>
    <mergeCell ref="E60:G60"/>
    <mergeCell ref="B139:F139"/>
    <mergeCell ref="I132:K132"/>
    <mergeCell ref="L132:M132"/>
    <mergeCell ref="B140:M140"/>
    <mergeCell ref="H139:M139"/>
    <mergeCell ref="D141:F141"/>
    <mergeCell ref="B114:M114"/>
    <mergeCell ref="B115:M115"/>
    <mergeCell ref="H116:M116"/>
    <mergeCell ref="B116:G116"/>
    <mergeCell ref="B117:G117"/>
    <mergeCell ref="H117:M117"/>
    <mergeCell ref="D126:G126"/>
    <mergeCell ref="D127:G127"/>
    <mergeCell ref="D128:G128"/>
    <mergeCell ref="H126:M126"/>
    <mergeCell ref="H127:M127"/>
    <mergeCell ref="H128:M128"/>
    <mergeCell ref="D129:G129"/>
    <mergeCell ref="H129:M129"/>
    <mergeCell ref="B131:M131"/>
    <mergeCell ref="H60:J60"/>
    <mergeCell ref="C42:H42"/>
    <mergeCell ref="I137:K137"/>
    <mergeCell ref="I138:K138"/>
    <mergeCell ref="B226:C226"/>
    <mergeCell ref="B227:C227"/>
    <mergeCell ref="C23:H23"/>
    <mergeCell ref="C24:H24"/>
    <mergeCell ref="C25:H25"/>
    <mergeCell ref="C26:H26"/>
    <mergeCell ref="C27:H27"/>
    <mergeCell ref="C28:H28"/>
    <mergeCell ref="C29:H29"/>
    <mergeCell ref="C30:H30"/>
    <mergeCell ref="C31:H31"/>
    <mergeCell ref="C32:H32"/>
    <mergeCell ref="C33:H33"/>
    <mergeCell ref="C34:H34"/>
    <mergeCell ref="C35:H35"/>
    <mergeCell ref="C36:H36"/>
    <mergeCell ref="C37:H37"/>
    <mergeCell ref="C38:H38"/>
    <mergeCell ref="C39:H39"/>
    <mergeCell ref="D130:G130"/>
    <mergeCell ref="C40:H40"/>
  </mergeCells>
  <pageMargins left="0.70866141732283472" right="0.70866141732283472" top="0.74803149606299213" bottom="0.74803149606299213" header="0.31496062992125984" footer="0.31496062992125984"/>
  <pageSetup paperSize="9" scale="3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4</vt:i4>
      </vt:variant>
    </vt:vector>
  </HeadingPairs>
  <TitlesOfParts>
    <vt:vector size="16" baseType="lpstr">
      <vt:lpstr>procesy</vt:lpstr>
      <vt:lpstr>Kalkulator powiązany ark Gmina</vt:lpstr>
      <vt:lpstr>katalog odpadów</vt:lpstr>
      <vt:lpstr>Podmiot Gminny 2018</vt:lpstr>
      <vt:lpstr>Podmiot Gminny 2018 (2)</vt:lpstr>
      <vt:lpstr>Podmiot Wolnorynkowy 2018 </vt:lpstr>
      <vt:lpstr>PSZOK</vt:lpstr>
      <vt:lpstr>Punkt skupu</vt:lpstr>
      <vt:lpstr>Gmina </vt:lpstr>
      <vt:lpstr>Arkusz6</vt:lpstr>
      <vt:lpstr>Arkusz1</vt:lpstr>
      <vt:lpstr>Arkusz2</vt:lpstr>
      <vt:lpstr>'Kalkulator powiązany ark Gmina'!Kryteria</vt:lpstr>
      <vt:lpstr>'Gmina '!Obszar_wydruku</vt:lpstr>
      <vt:lpstr>'Podmiot Gminny 2018'!Obszar_wydruku</vt:lpstr>
      <vt:lpstr>'Podmiot Gminny 2018 (2)'!Obszar_wydruku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 Kowalska</dc:creator>
  <cp:lastModifiedBy>Sebastian Czapiewski</cp:lastModifiedBy>
  <cp:lastPrinted>2022-03-02T11:35:56Z</cp:lastPrinted>
  <dcterms:created xsi:type="dcterms:W3CDTF">2016-11-29T16:30:02Z</dcterms:created>
  <dcterms:modified xsi:type="dcterms:W3CDTF">2022-03-02T11:35:59Z</dcterms:modified>
</cp:coreProperties>
</file>